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70" windowHeight="3120" activeTab="0"/>
  </bookViews>
  <sheets>
    <sheet name="Campionato 06 ar V5" sheetId="1" r:id="rId1"/>
  </sheets>
  <definedNames>
    <definedName name="_xlnm.Print_Area" localSheetId="0">'Campionato 06 ar V5'!$C$3:$L$70</definedName>
  </definedNames>
  <calcPr fullCalcOnLoad="1"/>
</workbook>
</file>

<file path=xl/sharedStrings.xml><?xml version="1.0" encoding="utf-8"?>
<sst xmlns="http://schemas.openxmlformats.org/spreadsheetml/2006/main" count="249" uniqueCount="88">
  <si>
    <t>Sigla campionato</t>
  </si>
  <si>
    <t>Giorno inizio sabato (data) ----&gt;</t>
  </si>
  <si>
    <t>Tipo camp.=</t>
  </si>
  <si>
    <t>inserire campionato</t>
  </si>
  <si>
    <t>In colonna B inserire 0 se giocano di sabato - 1 se di domenica, e via di seguito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</si>
  <si>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</si>
  <si>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</si>
  <si>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</si>
  <si>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</si>
  <si>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</si>
  <si>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</si>
  <si>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</si>
  <si>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</si>
  <si>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====&gt;</t>
  </si>
  <si>
    <t>N.</t>
  </si>
  <si>
    <t>sabato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</si>
  <si>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</si>
  <si>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</si>
  <si>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</si>
  <si>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</si>
  <si>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</si>
  <si>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</si>
  <si>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</si>
  <si>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</si>
  <si>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</si>
  <si>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</si>
  <si>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</si>
  <si>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</si>
  <si>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Squadre</t>
  </si>
  <si>
    <t>Campo di gara</t>
  </si>
  <si>
    <t>Non toccare mai la zona evidenziata in grigio</t>
  </si>
  <si>
    <t>Zona da incollare speciale valori e poi ordinare decrescente</t>
  </si>
  <si>
    <t>Inserire le palestre in colonna H</t>
  </si>
  <si>
    <t>Pt</t>
  </si>
  <si>
    <t>Gio</t>
  </si>
  <si>
    <t>pv</t>
  </si>
  <si>
    <t>pp</t>
  </si>
  <si>
    <t>NON TOCCARE LE ZONE IN GRIGIO</t>
  </si>
  <si>
    <t>PER ORDINARE LA CLASSIFICA CONTROL R (minuscolo)</t>
  </si>
  <si>
    <t>Risultato</t>
  </si>
  <si>
    <t>1° Set</t>
  </si>
  <si>
    <t>2° Set</t>
  </si>
  <si>
    <t>4° Set</t>
  </si>
  <si>
    <t>5° Set</t>
  </si>
  <si>
    <t xml:space="preserve">COORDINAMENTO LEGA PALLAVOLO </t>
  </si>
  <si>
    <t>CAMPIONATO  COORDINAMENTO PROVINCIALE TORINO</t>
  </si>
  <si>
    <t>UNDER 12 - GIRONE A</t>
  </si>
  <si>
    <t>U12A</t>
  </si>
  <si>
    <t>VOLLEY CRESCENTINO</t>
  </si>
  <si>
    <t>MAGLIONE MASSIMO</t>
  </si>
  <si>
    <t>347 74 33 713</t>
  </si>
  <si>
    <t>lunedi</t>
  </si>
  <si>
    <t>Palestra: Scuole Media - Via Manzoni, 14 - CRESCENTINO</t>
  </si>
  <si>
    <t>LASALLIANO S.GIULIA</t>
  </si>
  <si>
    <t>PETROZZIELLO FRANCESCO</t>
  </si>
  <si>
    <t>329 856 85 29</t>
  </si>
  <si>
    <t>Palestra: Colletta: Va Ragazzoni, 5 - TORINO</t>
  </si>
  <si>
    <t>domenica</t>
  </si>
  <si>
    <t>MAPPANO VOLLEY</t>
  </si>
  <si>
    <t>Palestra: Scuoal Media Falcone - Via Tibaldi, 70 - MAPPANO DI BORGARO T.SE</t>
  </si>
  <si>
    <t>ALTO CANAVESE VOLLEY</t>
  </si>
  <si>
    <t>ROLLE GIACOMO</t>
  </si>
  <si>
    <t>348 436 82 41</t>
  </si>
  <si>
    <t>Palestra: Palazzetto - Via Cappa - CUORGNE'</t>
  </si>
  <si>
    <t>SETTIMO PALLAVOLO</t>
  </si>
  <si>
    <t>MATTIELLO MARIO</t>
  </si>
  <si>
    <t>339 688 32 02</t>
  </si>
  <si>
    <t>Palestra: Scuola Elementare Andersen - Via Consolata - SETTIMO T.SE</t>
  </si>
  <si>
    <t>ALLOTREB</t>
  </si>
  <si>
    <t>ENRIA MARCO</t>
  </si>
  <si>
    <t>348 22 32 180</t>
  </si>
  <si>
    <t>giovedi</t>
  </si>
  <si>
    <t>Palestra: Nuova Abbadia - Via Anglesio, 17 - TORINO</t>
  </si>
  <si>
    <t>????</t>
  </si>
  <si>
    <t>si giocherà: Mappano 05/02/11 ore 15,00</t>
  </si>
  <si>
    <t xml:space="preserve">si giocherà: Crescentino </t>
  </si>
  <si>
    <t xml:space="preserve">si giocherà: Mappano </t>
  </si>
  <si>
    <t>Risultato 2 - 1 per il Mappano</t>
  </si>
  <si>
    <t>3° Set</t>
  </si>
  <si>
    <t>Risultato 2 - 1 SETTIMO Pallavolo</t>
  </si>
  <si>
    <t>STERPONE LUCA</t>
  </si>
  <si>
    <t>Vince Allotreb 2-1</t>
  </si>
  <si>
    <t>vince Pall. Settimo 2-1</t>
  </si>
  <si>
    <t xml:space="preserve"> Pal.Nuova Abbadia (Allotreb)</t>
  </si>
  <si>
    <t>Vince Mappano 2-1</t>
  </si>
  <si>
    <t>Vince Settimo 2-1</t>
  </si>
  <si>
    <t>Rinviata al 6/2/11 ore 9.30</t>
  </si>
  <si>
    <t>vince La Salliano 2-1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</si>
</sst>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dddd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sz val="8"/>
      <name val="Times New Roman"/>
      <family val="1"/>
    </font>
    <font>
      <b/>
      <sz val="8"/>
      <color indexed="57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14" fontId="4" fillId="33" borderId="0" xfId="0" applyNumberFormat="1" applyFont="1" applyFill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0" borderId="12" xfId="0" applyFont="1" applyFill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4" fillId="34" borderId="16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20" fontId="4" fillId="0" borderId="0" xfId="0" applyNumberFormat="1" applyFont="1" applyAlignment="1">
      <alignment/>
    </xf>
    <xf numFmtId="2" fontId="4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4" borderId="2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5" xfId="0" applyFont="1" applyFill="1" applyBorder="1" applyAlignment="1">
      <alignment/>
    </xf>
    <xf numFmtId="0" fontId="10" fillId="0" borderId="26" xfId="0" applyFont="1" applyBorder="1" applyAlignment="1">
      <alignment horizontal="left"/>
    </xf>
    <xf numFmtId="0" fontId="10" fillId="0" borderId="27" xfId="0" applyFont="1" applyFill="1" applyBorder="1" applyAlignment="1">
      <alignment/>
    </xf>
    <xf numFmtId="0" fontId="10" fillId="0" borderId="28" xfId="0" applyFont="1" applyBorder="1" applyAlignment="1">
      <alignment horizontal="left"/>
    </xf>
    <xf numFmtId="0" fontId="10" fillId="0" borderId="29" xfId="0" applyFont="1" applyFill="1" applyBorder="1" applyAlignment="1">
      <alignment/>
    </xf>
    <xf numFmtId="2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10" fillId="0" borderId="26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74" fontId="5" fillId="0" borderId="0" xfId="0" applyNumberFormat="1" applyFont="1" applyFill="1" applyAlignment="1">
      <alignment horizontal="left"/>
    </xf>
    <xf numFmtId="16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16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174" fontId="4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15" fillId="0" borderId="30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66675</xdr:rowOff>
    </xdr:from>
    <xdr:to>
      <xdr:col>9</xdr:col>
      <xdr:colOff>38100</xdr:colOff>
      <xdr:row>9</xdr:row>
      <xdr:rowOff>19050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304800"/>
          <a:ext cx="1971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2</xdr:row>
      <xdr:rowOff>85725</xdr:rowOff>
    </xdr:from>
    <xdr:to>
      <xdr:col>11</xdr:col>
      <xdr:colOff>352425</xdr:colOff>
      <xdr:row>8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3238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</xdr:row>
      <xdr:rowOff>0</xdr:rowOff>
    </xdr:from>
    <xdr:to>
      <xdr:col>5</xdr:col>
      <xdr:colOff>419100</xdr:colOff>
      <xdr:row>10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33337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M98"/>
  <sheetViews>
    <sheetView tabSelected="1" zoomScalePageLayoutView="0" workbookViewId="0" topLeftCell="C43">
      <selection activeCell="L91" sqref="L91"/>
    </sheetView>
  </sheetViews>
  <sheetFormatPr defaultColWidth="9.140625" defaultRowHeight="7.5" customHeight="1"/>
  <cols>
    <col min="1" max="1" width="3.57421875" style="1" hidden="1" customWidth="1"/>
    <col min="2" max="2" width="5.421875" style="14" hidden="1" customWidth="1"/>
    <col min="3" max="3" width="5.57421875" style="15" customWidth="1"/>
    <col min="4" max="4" width="4.00390625" style="1" customWidth="1"/>
    <col min="5" max="6" width="9.00390625" style="1" customWidth="1"/>
    <col min="7" max="7" width="3.57421875" style="1" customWidth="1"/>
    <col min="8" max="8" width="5.8515625" style="16" customWidth="1"/>
    <col min="9" max="9" width="21.140625" style="1" customWidth="1"/>
    <col min="10" max="10" width="1.1484375" style="1" customWidth="1"/>
    <col min="11" max="11" width="22.7109375" style="1" customWidth="1"/>
    <col min="12" max="12" width="36.57421875" style="1" customWidth="1"/>
    <col min="13" max="19" width="3.7109375" style="18" customWidth="1"/>
    <col min="20" max="24" width="3.7109375" style="17" customWidth="1"/>
    <col min="25" max="25" width="3.7109375" style="81" customWidth="1"/>
    <col min="26" max="39" width="3.140625" style="1" hidden="1" customWidth="1"/>
    <col min="40" max="16384" width="9.140625" style="1" customWidth="1"/>
  </cols>
  <sheetData>
    <row r="1" spans="2:39" ht="11.25" customHeight="1">
      <c r="B1" s="2" t="s">
        <v>0</v>
      </c>
      <c r="C1" s="3"/>
      <c r="D1" s="2"/>
      <c r="E1" s="2"/>
      <c r="F1" s="4" t="s">
        <v>47</v>
      </c>
      <c r="G1" s="5"/>
      <c r="H1" s="3"/>
      <c r="I1" s="6" t="s">
        <v>1</v>
      </c>
      <c r="J1" s="7"/>
      <c r="K1" s="8">
        <v>40488</v>
      </c>
      <c r="L1" s="9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77"/>
      <c r="Z1" s="47"/>
      <c r="AA1" s="47"/>
      <c r="AB1" s="47"/>
      <c r="AC1" s="47"/>
      <c r="AD1" s="47"/>
      <c r="AE1" s="48"/>
      <c r="AF1" s="48"/>
      <c r="AG1" s="48"/>
      <c r="AH1" s="48"/>
      <c r="AI1" s="48"/>
      <c r="AJ1" s="48"/>
      <c r="AK1" s="48"/>
      <c r="AL1" s="48"/>
      <c r="AM1" s="48"/>
    </row>
    <row r="2" spans="1:39" s="14" customFormat="1" ht="7.5" customHeight="1">
      <c r="A2" s="2" t="s">
        <v>2</v>
      </c>
      <c r="B2" s="2"/>
      <c r="C2" s="13" t="s">
        <v>3</v>
      </c>
      <c r="D2" s="2"/>
      <c r="E2" s="2"/>
      <c r="F2" s="2"/>
      <c r="G2" s="2"/>
      <c r="H2" s="3"/>
      <c r="I2" s="2" t="s">
        <v>4</v>
      </c>
      <c r="J2" s="12"/>
      <c r="K2" s="2"/>
      <c r="L2" s="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77"/>
      <c r="Z2" s="47"/>
      <c r="AA2" s="47"/>
      <c r="AB2" s="47"/>
      <c r="AC2" s="47"/>
      <c r="AD2" s="47"/>
      <c r="AE2" s="48"/>
      <c r="AF2" s="48"/>
      <c r="AG2" s="48"/>
      <c r="AH2" s="48"/>
      <c r="AI2" s="48"/>
      <c r="AJ2" s="48"/>
      <c r="AK2" s="48"/>
      <c r="AL2" s="48"/>
      <c r="AM2" s="48"/>
    </row>
    <row r="3" spans="1:39" ht="7.5" customHeight="1">
      <c r="A3" s="2"/>
      <c r="B3" s="2"/>
      <c r="I3" s="16"/>
      <c r="J3" s="17"/>
      <c r="T3" s="18"/>
      <c r="U3" s="18"/>
      <c r="V3" s="18"/>
      <c r="W3" s="18"/>
      <c r="X3" s="18"/>
      <c r="Y3" s="78"/>
      <c r="Z3" s="47"/>
      <c r="AA3" s="47"/>
      <c r="AB3" s="47"/>
      <c r="AC3" s="47"/>
      <c r="AD3" s="47"/>
      <c r="AE3" s="48"/>
      <c r="AF3" s="48"/>
      <c r="AG3" s="48"/>
      <c r="AH3" s="48"/>
      <c r="AI3" s="48"/>
      <c r="AJ3" s="48"/>
      <c r="AK3" s="48"/>
      <c r="AL3" s="48"/>
      <c r="AM3" s="48"/>
    </row>
    <row r="4" spans="1:39" ht="7.5" customHeight="1">
      <c r="A4" s="2"/>
      <c r="B4" s="2"/>
      <c r="I4" s="16"/>
      <c r="J4" s="17"/>
      <c r="T4" s="18"/>
      <c r="U4" s="18"/>
      <c r="V4" s="18"/>
      <c r="W4" s="18"/>
      <c r="X4" s="18"/>
      <c r="Y4" s="78"/>
      <c r="Z4" s="47"/>
      <c r="AA4" s="47"/>
      <c r="AB4" s="47"/>
      <c r="AC4" s="47"/>
      <c r="AD4" s="47"/>
      <c r="AE4" s="48"/>
      <c r="AF4" s="48"/>
      <c r="AG4" s="48"/>
      <c r="AH4" s="48"/>
      <c r="AI4" s="48"/>
      <c r="AJ4" s="48"/>
      <c r="AK4" s="48"/>
      <c r="AL4" s="48"/>
      <c r="AM4" s="48"/>
    </row>
    <row r="5" spans="1:39" ht="7.5" customHeight="1">
      <c r="A5" s="2"/>
      <c r="B5" s="2"/>
      <c r="I5" s="16"/>
      <c r="J5" s="17"/>
      <c r="T5" s="18"/>
      <c r="U5" s="18"/>
      <c r="V5" s="18"/>
      <c r="W5" s="18"/>
      <c r="X5" s="18"/>
      <c r="Y5" s="78"/>
      <c r="Z5" s="47"/>
      <c r="AA5" s="47"/>
      <c r="AB5" s="47"/>
      <c r="AC5" s="47"/>
      <c r="AD5" s="47"/>
      <c r="AE5" s="48"/>
      <c r="AF5" s="48"/>
      <c r="AG5" s="48"/>
      <c r="AH5" s="48"/>
      <c r="AI5" s="48"/>
      <c r="AJ5" s="48"/>
      <c r="AK5" s="48"/>
      <c r="AL5" s="48"/>
      <c r="AM5" s="48"/>
    </row>
    <row r="6" spans="1:39" ht="7.5" customHeight="1">
      <c r="A6" s="2"/>
      <c r="B6" s="2"/>
      <c r="I6" s="16"/>
      <c r="J6" s="17"/>
      <c r="T6" s="18"/>
      <c r="U6" s="18"/>
      <c r="V6" s="18"/>
      <c r="W6" s="18"/>
      <c r="X6" s="18"/>
      <c r="Y6" s="78"/>
      <c r="Z6" s="47"/>
      <c r="AA6" s="47"/>
      <c r="AB6" s="47"/>
      <c r="AC6" s="47"/>
      <c r="AD6" s="47"/>
      <c r="AE6" s="48"/>
      <c r="AF6" s="48"/>
      <c r="AG6" s="48"/>
      <c r="AH6" s="48"/>
      <c r="AI6" s="48"/>
      <c r="AJ6" s="48"/>
      <c r="AK6" s="48"/>
      <c r="AL6" s="48"/>
      <c r="AM6" s="48"/>
    </row>
    <row r="7" spans="1:39" ht="7.5" customHeight="1">
      <c r="A7" s="2"/>
      <c r="B7" s="2"/>
      <c r="I7" s="16"/>
      <c r="J7" s="17"/>
      <c r="T7" s="18"/>
      <c r="U7" s="18"/>
      <c r="V7" s="18"/>
      <c r="W7" s="18"/>
      <c r="X7" s="18"/>
      <c r="Y7" s="78"/>
      <c r="Z7" s="47"/>
      <c r="AA7" s="47"/>
      <c r="AB7" s="47"/>
      <c r="AC7" s="47"/>
      <c r="AD7" s="47"/>
      <c r="AE7" s="48"/>
      <c r="AF7" s="48"/>
      <c r="AG7" s="48"/>
      <c r="AH7" s="48"/>
      <c r="AI7" s="48"/>
      <c r="AJ7" s="48"/>
      <c r="AK7" s="48"/>
      <c r="AL7" s="48"/>
      <c r="AM7" s="48"/>
    </row>
    <row r="8" spans="1:39" ht="7.5" customHeight="1">
      <c r="A8" s="2"/>
      <c r="B8" s="2"/>
      <c r="I8" s="16"/>
      <c r="J8" s="17"/>
      <c r="T8" s="18"/>
      <c r="U8" s="18"/>
      <c r="V8" s="18"/>
      <c r="W8" s="18"/>
      <c r="X8" s="18"/>
      <c r="Y8" s="78"/>
      <c r="Z8" s="47"/>
      <c r="AA8" s="47"/>
      <c r="AB8" s="47"/>
      <c r="AC8" s="47"/>
      <c r="AD8" s="47"/>
      <c r="AE8" s="48"/>
      <c r="AF8" s="48"/>
      <c r="AG8" s="48"/>
      <c r="AH8" s="48"/>
      <c r="AI8" s="48"/>
      <c r="AJ8" s="48"/>
      <c r="AK8" s="48"/>
      <c r="AL8" s="48"/>
      <c r="AM8" s="48"/>
    </row>
    <row r="9" spans="1:39" ht="7.5" customHeight="1">
      <c r="A9" s="2"/>
      <c r="B9" s="2"/>
      <c r="I9" s="16"/>
      <c r="J9" s="17"/>
      <c r="T9" s="18"/>
      <c r="U9" s="18"/>
      <c r="V9" s="18"/>
      <c r="W9" s="18"/>
      <c r="X9" s="18"/>
      <c r="Y9" s="78"/>
      <c r="Z9" s="47"/>
      <c r="AA9" s="47"/>
      <c r="AB9" s="47"/>
      <c r="AC9" s="47"/>
      <c r="AD9" s="47"/>
      <c r="AE9" s="48"/>
      <c r="AF9" s="48"/>
      <c r="AG9" s="48"/>
      <c r="AH9" s="48"/>
      <c r="AI9" s="48"/>
      <c r="AJ9" s="48"/>
      <c r="AK9" s="48"/>
      <c r="AL9" s="48"/>
      <c r="AM9" s="48"/>
    </row>
    <row r="10" spans="1:39" ht="7.5" customHeight="1">
      <c r="A10" s="2"/>
      <c r="B10" s="2"/>
      <c r="I10" s="16"/>
      <c r="J10" s="17"/>
      <c r="T10" s="18"/>
      <c r="U10" s="18"/>
      <c r="V10" s="18"/>
      <c r="W10" s="18"/>
      <c r="X10" s="18"/>
      <c r="Y10" s="78"/>
      <c r="Z10" s="47"/>
      <c r="AA10" s="47"/>
      <c r="AB10" s="47"/>
      <c r="AC10" s="47"/>
      <c r="AD10" s="47"/>
      <c r="AE10" s="48"/>
      <c r="AF10" s="48"/>
      <c r="AG10" s="48"/>
      <c r="AH10" s="48"/>
      <c r="AI10" s="48"/>
      <c r="AJ10" s="48"/>
      <c r="AK10" s="48"/>
      <c r="AL10" s="48"/>
      <c r="AM10" s="48"/>
    </row>
    <row r="11" spans="1:39" ht="9.75" customHeight="1">
      <c r="A11" s="2"/>
      <c r="B11" s="2"/>
      <c r="I11" s="116" t="s">
        <v>44</v>
      </c>
      <c r="J11" s="116"/>
      <c r="K11" s="116"/>
      <c r="L11" s="116"/>
      <c r="M11" s="116"/>
      <c r="N11" s="116"/>
      <c r="T11" s="18"/>
      <c r="U11" s="18"/>
      <c r="V11" s="18"/>
      <c r="W11" s="18"/>
      <c r="X11" s="18"/>
      <c r="Y11" s="78"/>
      <c r="Z11" s="47"/>
      <c r="AA11" s="47"/>
      <c r="AB11" s="47"/>
      <c r="AC11" s="47"/>
      <c r="AD11" s="47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1:39" ht="7.5" customHeight="1">
      <c r="A12" s="2"/>
      <c r="B12" s="2"/>
      <c r="I12" s="84"/>
      <c r="J12" s="85"/>
      <c r="K12" s="86"/>
      <c r="L12" s="85"/>
      <c r="M12" s="87"/>
      <c r="T12" s="18"/>
      <c r="U12" s="18"/>
      <c r="V12" s="18"/>
      <c r="W12" s="18"/>
      <c r="X12" s="18"/>
      <c r="Y12" s="78"/>
      <c r="Z12" s="47"/>
      <c r="AA12" s="47"/>
      <c r="AB12" s="47"/>
      <c r="AC12" s="47"/>
      <c r="AD12" s="47"/>
      <c r="AE12" s="48"/>
      <c r="AF12" s="48"/>
      <c r="AG12" s="48"/>
      <c r="AH12" s="48"/>
      <c r="AI12" s="48"/>
      <c r="AJ12" s="48"/>
      <c r="AK12" s="48"/>
      <c r="AL12" s="48"/>
      <c r="AM12" s="48"/>
    </row>
    <row r="13" spans="1:39" ht="9.75" customHeight="1">
      <c r="A13" s="2"/>
      <c r="B13" s="2"/>
      <c r="F13" s="65"/>
      <c r="I13" s="84"/>
      <c r="J13" s="85"/>
      <c r="K13" s="86"/>
      <c r="L13" s="85"/>
      <c r="M13" s="87"/>
      <c r="T13" s="18"/>
      <c r="U13" s="18"/>
      <c r="V13" s="18"/>
      <c r="W13" s="18"/>
      <c r="X13" s="18"/>
      <c r="Y13" s="78"/>
      <c r="Z13" s="47"/>
      <c r="AA13" s="47"/>
      <c r="AB13" s="47"/>
      <c r="AC13" s="47"/>
      <c r="AD13" s="47"/>
      <c r="AE13" s="48"/>
      <c r="AF13" s="48"/>
      <c r="AG13" s="48"/>
      <c r="AH13" s="48"/>
      <c r="AI13" s="48"/>
      <c r="AJ13" s="48"/>
      <c r="AK13" s="48"/>
      <c r="AL13" s="48"/>
      <c r="AM13" s="48"/>
    </row>
    <row r="14" spans="1:39" ht="12" customHeight="1">
      <c r="A14" s="2"/>
      <c r="B14" s="2"/>
      <c r="F14" s="65"/>
      <c r="I14" s="118" t="s">
        <v>45</v>
      </c>
      <c r="J14" s="118"/>
      <c r="K14" s="118"/>
      <c r="L14" s="118"/>
      <c r="M14" s="118"/>
      <c r="N14" s="118"/>
      <c r="T14" s="18"/>
      <c r="U14" s="18"/>
      <c r="V14" s="18"/>
      <c r="W14" s="18"/>
      <c r="X14" s="18"/>
      <c r="Y14" s="78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</row>
    <row r="15" spans="1:39" ht="7.5" customHeight="1">
      <c r="A15" s="2"/>
      <c r="B15" s="2"/>
      <c r="I15" s="88"/>
      <c r="J15" s="88"/>
      <c r="K15" s="88"/>
      <c r="L15" s="88"/>
      <c r="M15" s="88"/>
      <c r="T15" s="18"/>
      <c r="U15" s="18"/>
      <c r="V15" s="18"/>
      <c r="W15" s="18"/>
      <c r="X15" s="18"/>
      <c r="Y15" s="78"/>
      <c r="Z15" s="47"/>
      <c r="AA15" s="47"/>
      <c r="AB15" s="47"/>
      <c r="AC15" s="47"/>
      <c r="AD15" s="47"/>
      <c r="AE15" s="48"/>
      <c r="AF15" s="48"/>
      <c r="AG15" s="48"/>
      <c r="AH15" s="48"/>
      <c r="AI15" s="48"/>
      <c r="AJ15" s="48"/>
      <c r="AK15" s="48"/>
      <c r="AL15" s="48"/>
      <c r="AM15" s="48"/>
    </row>
    <row r="16" spans="1:39" ht="13.5" customHeight="1">
      <c r="A16" s="2"/>
      <c r="B16" s="2"/>
      <c r="I16" s="117" t="s">
        <v>46</v>
      </c>
      <c r="J16" s="117"/>
      <c r="K16" s="117"/>
      <c r="L16" s="117"/>
      <c r="M16" s="117"/>
      <c r="N16" s="117"/>
      <c r="O16" s="117"/>
      <c r="T16" s="18"/>
      <c r="U16" s="18"/>
      <c r="V16" s="18"/>
      <c r="W16" s="18"/>
      <c r="X16" s="18"/>
      <c r="Y16" s="78"/>
      <c r="Z16" s="47"/>
      <c r="AA16" s="49" t="s">
        <v>37</v>
      </c>
      <c r="AB16" s="47"/>
      <c r="AC16" s="47"/>
      <c r="AD16" s="47"/>
      <c r="AE16" s="48"/>
      <c r="AF16" s="48"/>
      <c r="AG16" s="48"/>
      <c r="AH16" s="48"/>
      <c r="AI16" s="48"/>
      <c r="AJ16" s="48"/>
      <c r="AK16" s="48"/>
      <c r="AL16" s="48"/>
      <c r="AM16" s="48"/>
    </row>
    <row r="17" spans="1:39" ht="11.25" customHeight="1" thickBot="1">
      <c r="A17" s="2"/>
      <c r="B17" s="2"/>
      <c r="D17" s="19"/>
      <c r="F17" s="64"/>
      <c r="G17" s="20"/>
      <c r="T17" s="18"/>
      <c r="U17" s="18"/>
      <c r="V17" s="18"/>
      <c r="W17" s="18"/>
      <c r="X17" s="18"/>
      <c r="Y17" s="78"/>
      <c r="Z17" s="51"/>
      <c r="AA17" s="47"/>
      <c r="AB17" s="47"/>
      <c r="AC17" s="47"/>
      <c r="AD17" s="47"/>
      <c r="AE17" s="50" t="s">
        <v>5</v>
      </c>
      <c r="AF17" s="36" t="s">
        <v>6</v>
      </c>
      <c r="AG17" s="36" t="s">
        <v>7</v>
      </c>
      <c r="AH17" s="36" t="s">
        <v>8</v>
      </c>
      <c r="AI17" s="36" t="s">
        <v>9</v>
      </c>
      <c r="AJ17" s="36" t="s">
        <v>10</v>
      </c>
      <c r="AK17" s="36" t="s">
        <v>11</v>
      </c>
      <c r="AL17" s="51" t="s">
        <v>12</v>
      </c>
      <c r="AM17" s="48"/>
    </row>
    <row r="18" spans="1:39" ht="13.5" customHeight="1">
      <c r="A18" s="15" t="s">
        <v>13</v>
      </c>
      <c r="B18" s="23">
        <v>2</v>
      </c>
      <c r="D18" s="17" t="s">
        <v>14</v>
      </c>
      <c r="E18" s="17">
        <v>1</v>
      </c>
      <c r="F18" s="60" t="s">
        <v>51</v>
      </c>
      <c r="G18" s="15" t="s">
        <v>16</v>
      </c>
      <c r="H18" s="61">
        <v>18</v>
      </c>
      <c r="I18" s="62" t="s">
        <v>48</v>
      </c>
      <c r="J18" s="17" t="s">
        <v>17</v>
      </c>
      <c r="K18" s="89" t="s">
        <v>49</v>
      </c>
      <c r="L18" s="90" t="s">
        <v>50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66"/>
      <c r="Z18" s="68" t="str">
        <f>+$H$65</f>
        <v>Palestra: Scuole Media - Via Manzoni, 14 - CRESCENTINO</v>
      </c>
      <c r="AA18" s="47"/>
      <c r="AB18" s="47"/>
      <c r="AC18" s="47"/>
      <c r="AD18" s="47"/>
      <c r="AE18" s="52" t="str">
        <f>+$I$18</f>
        <v>VOLLEY CRESCENTINO</v>
      </c>
      <c r="AF18" s="53">
        <f>+$AB$30+$AC$33+$AB$37+$AC$42+$AC$50+$AB$53+$AC$57+$AB$62+$AB$27+$AC$47</f>
        <v>1</v>
      </c>
      <c r="AG18" s="53">
        <f>+$AD$27+$AD$30+$AD$33+$AD$37+$AD$42+$AD$47+$AD$50+$AD$53+$AD$57+$AD$62</f>
        <v>10</v>
      </c>
      <c r="AH18" s="53">
        <f>+$AF$30+$AG$33+$AF$37+$AG$42+$AG$50+$AF$53+$AG$57+$AF$62+$AF$27+$AG$47</f>
        <v>0</v>
      </c>
      <c r="AI18" s="53">
        <f>+$AG$30+$AF$33+$AG$37+$AF$42+$AF$50+$AG$53+$AF$57+$AG$62+$AG$27+$AF$47</f>
        <v>10</v>
      </c>
      <c r="AJ18" s="53">
        <f>+$M$30+$N$33+$M$37+$N$42+$N$50+$M$53+$N$57+$M$62+$M$27+$N$47</f>
        <v>2</v>
      </c>
      <c r="AK18" s="53">
        <f>+$N$30+$M$33+$N$37+$M$42+$M$50+$N$53+$M$57+$N$62+$M$47+$N$27</f>
        <v>28</v>
      </c>
      <c r="AL18" s="54">
        <f>$AJ$18/$AK$18</f>
        <v>0.07142857142857142</v>
      </c>
      <c r="AM18" s="48"/>
    </row>
    <row r="19" spans="1:39" ht="13.5" customHeight="1">
      <c r="A19" s="15" t="s">
        <v>13</v>
      </c>
      <c r="B19" s="23">
        <v>1</v>
      </c>
      <c r="D19" s="17" t="s">
        <v>14</v>
      </c>
      <c r="E19" s="17">
        <v>2</v>
      </c>
      <c r="F19" s="60" t="s">
        <v>57</v>
      </c>
      <c r="G19" s="15" t="s">
        <v>16</v>
      </c>
      <c r="H19" s="61">
        <v>11</v>
      </c>
      <c r="I19" s="62" t="s">
        <v>53</v>
      </c>
      <c r="J19" s="17" t="s">
        <v>17</v>
      </c>
      <c r="K19" s="91" t="s">
        <v>54</v>
      </c>
      <c r="L19" s="92" t="s">
        <v>55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66"/>
      <c r="Z19" s="68" t="str">
        <f>+$H$66</f>
        <v>Palestra: Colletta: Va Ragazzoni, 5 - TORINO</v>
      </c>
      <c r="AA19" s="47"/>
      <c r="AB19" s="47"/>
      <c r="AC19" s="47"/>
      <c r="AD19" s="47"/>
      <c r="AE19" s="52" t="str">
        <f>+$I$19</f>
        <v>LASALLIANO S.GIULIA</v>
      </c>
      <c r="AF19" s="55">
        <f>+$AB$25+$AC$30+$AB$38+$AC$41+$AC$45+$AB$50+$AC$58+$AB$61+$AB$35+$AC$55</f>
        <v>29</v>
      </c>
      <c r="AG19" s="55">
        <f>+$AD$25+$AD$30+$AD$35+$AD$38+$AD$41+$AD$45+$AD$50+$AD$55+$AD$58+$AD$61</f>
        <v>10</v>
      </c>
      <c r="AH19" s="55">
        <f>+$AF$25+$AG$30+$AF$38+$AG$41+$AG$45+$AF$50+$AG$58+$AF$61+$AF$35+$AG$55</f>
        <v>10</v>
      </c>
      <c r="AI19" s="55">
        <f>+$AG$25+$AF$30+$AG$38+$AF$41+$AF$45+$AG$50+$AF$58+$AG$61+$AG$35+$AF$55</f>
        <v>0</v>
      </c>
      <c r="AJ19" s="55">
        <f>+$M$25+$N$30+$M$38+$N$41+$N$45+$M$50+$N$58+$M$61+$M$35+$N$55</f>
        <v>28</v>
      </c>
      <c r="AK19" s="55">
        <f>+$N$25+$M$30+$N$38+$M$41+$M$45+$N$50+$M$58+$N$61+$N$35+$M$55</f>
        <v>2</v>
      </c>
      <c r="AL19" s="54">
        <f>$AJ$19/$AK$19</f>
        <v>14</v>
      </c>
      <c r="AM19" s="48"/>
    </row>
    <row r="20" spans="1:39" ht="13.5" customHeight="1">
      <c r="A20" s="15" t="s">
        <v>13</v>
      </c>
      <c r="B20" s="23">
        <v>0</v>
      </c>
      <c r="D20" s="17" t="s">
        <v>14</v>
      </c>
      <c r="E20" s="17">
        <v>3</v>
      </c>
      <c r="F20" s="60" t="s">
        <v>15</v>
      </c>
      <c r="G20" s="15" t="s">
        <v>16</v>
      </c>
      <c r="H20" s="61">
        <v>15</v>
      </c>
      <c r="I20" s="62" t="s">
        <v>58</v>
      </c>
      <c r="J20" s="17" t="s">
        <v>17</v>
      </c>
      <c r="K20" s="112" t="s">
        <v>80</v>
      </c>
      <c r="L20" s="113">
        <v>3404991973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66"/>
      <c r="Z20" s="68" t="str">
        <f>+$H$67</f>
        <v>Palestra: Scuoal Media Falcone - Via Tibaldi, 70 - MAPPANO DI BORGARO T.SE</v>
      </c>
      <c r="AA20" s="47"/>
      <c r="AB20" s="47"/>
      <c r="AC20" s="47"/>
      <c r="AD20" s="47"/>
      <c r="AE20" s="52" t="str">
        <f>+$I$20</f>
        <v>MAPPANO VOLLEY</v>
      </c>
      <c r="AF20" s="55">
        <f>+$AB$26+$AC$29+$AB$33+$AC$38+$AC$46+$AB$49+$AC$53+$AB$58+$AB$43+$AC$63</f>
        <v>15</v>
      </c>
      <c r="AG20" s="55">
        <f>+$AD$26+$AD$29+$AD$33+$AD$38+$AD$43+$AD$46+$AD$49+$AD$53+$AD$58+$AD$63</f>
        <v>10</v>
      </c>
      <c r="AH20" s="55">
        <f>+$AF$26+$AG$29+$AF$33+$AG$38+$AG$46+$AF$49+$AG$53+$AF$58+$AF$43+$AG$63</f>
        <v>5</v>
      </c>
      <c r="AI20" s="55">
        <f>+$AG$26+$AF$29+$AG$33+$AF$38+$AF$46+$AG$49+$AF$53+$AG$58+$AG$43+$AF$63</f>
        <v>5</v>
      </c>
      <c r="AJ20" s="55">
        <f>+$M$26+$N$29+$M$33+$N$38+$N$46+$M$49+$N$53+$M$58+$M$43+$N$63</f>
        <v>15</v>
      </c>
      <c r="AK20" s="55">
        <f>+$N$26+$M$29+$N$33+$M$38+$M$46+$N$49+$M$53+$N$58+$N$43+$M$63</f>
        <v>15</v>
      </c>
      <c r="AL20" s="54">
        <f>$AJ$20/$AK$20</f>
        <v>1</v>
      </c>
      <c r="AM20" s="48"/>
    </row>
    <row r="21" spans="1:39" ht="13.5" customHeight="1">
      <c r="A21" s="15" t="s">
        <v>13</v>
      </c>
      <c r="B21" s="23">
        <v>0</v>
      </c>
      <c r="D21" s="26" t="s">
        <v>14</v>
      </c>
      <c r="E21" s="26">
        <v>4</v>
      </c>
      <c r="F21" s="95" t="s">
        <v>15</v>
      </c>
      <c r="G21" s="96" t="s">
        <v>16</v>
      </c>
      <c r="H21" s="97">
        <v>0</v>
      </c>
      <c r="I21" s="98" t="s">
        <v>60</v>
      </c>
      <c r="J21" s="26" t="s">
        <v>17</v>
      </c>
      <c r="K21" s="99" t="s">
        <v>61</v>
      </c>
      <c r="L21" s="92" t="s">
        <v>62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66"/>
      <c r="Z21" s="68" t="str">
        <f>+$H$68</f>
        <v>Palestra: Palazzetto - Via Cappa - CUORGNE'</v>
      </c>
      <c r="AA21" s="47"/>
      <c r="AB21" s="47"/>
      <c r="AC21" s="47"/>
      <c r="AD21" s="47"/>
      <c r="AE21" s="52" t="str">
        <f>+$I$21</f>
        <v>ALTO CANAVESE VOLLEY</v>
      </c>
      <c r="AF21" s="55">
        <f>+$AC$26+$AB$34+$AC$37+$AB$41+$AB$46+$AC$54+$AC$61+$AC$31+$AB$51+$AB$57</f>
        <v>9</v>
      </c>
      <c r="AG21" s="55">
        <f>+$AD$26+$AD$31+$AD$34+$AD$37+$AD$41+$AD$46+$AD$51+$AD$54+$AD$57+$AD$61</f>
        <v>10</v>
      </c>
      <c r="AH21" s="55">
        <f>+$AG$26+$AF$34+$AG$37+$AF$41+$AF$46+$AG$54+$AG$61+$AG$31+$AF$51+$AF$57</f>
        <v>2</v>
      </c>
      <c r="AI21" s="55">
        <f>+$AF$26+$AG$34+$AF$37+$AG$41+$AG$46+$AF$54+$AF$61+$AF$31+$AG$51+$AG$57</f>
        <v>8</v>
      </c>
      <c r="AJ21" s="55">
        <f>+$N$26+$M$34+$N$37+$M$41+$M$46+$N$54+$N$61+$N$31+$M$51+$M$57</f>
        <v>12</v>
      </c>
      <c r="AK21" s="55">
        <f>+$M$26+$N$34+$M$37+$N$41+$N$46+$M$54+$M$61+$M$31+$N$51+$N$57</f>
        <v>18</v>
      </c>
      <c r="AL21" s="54">
        <f>$AJ$21/$AK$21</f>
        <v>0.6666666666666666</v>
      </c>
      <c r="AM21" s="48"/>
    </row>
    <row r="22" spans="1:39" ht="13.5" customHeight="1">
      <c r="A22" s="15" t="s">
        <v>13</v>
      </c>
      <c r="B22" s="23">
        <v>1</v>
      </c>
      <c r="D22" s="17" t="s">
        <v>14</v>
      </c>
      <c r="E22" s="17">
        <v>5</v>
      </c>
      <c r="F22" s="60" t="s">
        <v>57</v>
      </c>
      <c r="G22" s="15" t="s">
        <v>16</v>
      </c>
      <c r="H22" s="61">
        <v>9.3</v>
      </c>
      <c r="I22" s="62" t="s">
        <v>64</v>
      </c>
      <c r="J22" s="17" t="s">
        <v>17</v>
      </c>
      <c r="K22" s="91" t="s">
        <v>65</v>
      </c>
      <c r="L22" s="92" t="s">
        <v>66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66"/>
      <c r="Z22" s="68" t="str">
        <f>+$H$69</f>
        <v>Palestra: Scuola Elementare Andersen - Via Consolata - SETTIMO T.SE</v>
      </c>
      <c r="AA22" s="47"/>
      <c r="AB22" s="47"/>
      <c r="AC22" s="47"/>
      <c r="AD22" s="47"/>
      <c r="AE22" s="52" t="str">
        <f>+$I$22</f>
        <v>SETTIMO PALLAVOLO</v>
      </c>
      <c r="AF22" s="55">
        <f>+$AC$25+$AB$29+$AC$34+$AB$42+$AB$45+$AC$49+$AB$54+$AC$62+$AC$39+$AB$59</f>
        <v>17</v>
      </c>
      <c r="AG22" s="55">
        <f>+$AD$25+$AD$29+$AD$34+$AD$39+$AD$42+$AD$45+$AD$49+$AD$54+$AD$59+$AD$62</f>
        <v>10</v>
      </c>
      <c r="AH22" s="55">
        <f>+$AG$25+$AF$29+$AG$34+$AF$42+$AF$45+$AG$49+$AF$54+$AG$62+$AG$39+$AF$59</f>
        <v>6</v>
      </c>
      <c r="AI22" s="55">
        <f>+$AF$25+$AG$29+$AF$34+$AG$42+$AG$45+$AF$49+$AG$54+$AF$62+$AF$39+$AG$59</f>
        <v>4</v>
      </c>
      <c r="AJ22" s="55">
        <f>+$N$25+$M$29+$N$34+$M$42+$M$45+$N$49+$M$54+$N$62+$N$39+$M$59</f>
        <v>16</v>
      </c>
      <c r="AK22" s="55">
        <f>+$M$25+$N$29+$M$34+$N$42+$N$45+$M$49+$N$54+$M$62+$M$39+$N$59</f>
        <v>14</v>
      </c>
      <c r="AL22" s="54">
        <f>$AJ$22/$AK$22</f>
        <v>1.1428571428571428</v>
      </c>
      <c r="AM22" s="48"/>
    </row>
    <row r="23" spans="1:39" ht="13.5" customHeight="1" thickBot="1">
      <c r="A23" s="25" t="s">
        <v>13</v>
      </c>
      <c r="B23" s="23">
        <v>5</v>
      </c>
      <c r="D23" s="17" t="s">
        <v>14</v>
      </c>
      <c r="E23" s="17">
        <v>6</v>
      </c>
      <c r="F23" s="60" t="s">
        <v>71</v>
      </c>
      <c r="G23" s="15" t="s">
        <v>16</v>
      </c>
      <c r="H23" s="61">
        <v>19</v>
      </c>
      <c r="I23" s="62" t="s">
        <v>68</v>
      </c>
      <c r="J23" s="17" t="s">
        <v>17</v>
      </c>
      <c r="K23" s="93" t="s">
        <v>69</v>
      </c>
      <c r="L23" s="94" t="s">
        <v>70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66"/>
      <c r="Z23" s="68" t="str">
        <f>+$H$70</f>
        <v>Palestra: Nuova Abbadia - Via Anglesio, 17 - TORINO</v>
      </c>
      <c r="AA23" s="47"/>
      <c r="AB23" s="47"/>
      <c r="AC23" s="47"/>
      <c r="AD23" s="47"/>
      <c r="AE23" s="52" t="str">
        <f>+$I$23</f>
        <v>ALLOTREB</v>
      </c>
      <c r="AF23" s="55">
        <f>+$AC$27+$AB$31+$AC$35+$AB$39+$AC$43+$AB$47+$AC$51+$AB$55+$AC$59+$AB$63</f>
        <v>19</v>
      </c>
      <c r="AG23" s="55">
        <f>+$AD$27+$AD$31+$AD$35+$AD$39+$AD$43+$AD$47+$AD$51+$AD$55+$AD$59+$AD$63</f>
        <v>10</v>
      </c>
      <c r="AH23" s="56">
        <f>+$AG$27+$AF$31+$AG$35+$AF$39+$AG$43+$AF$47+$AG$51+$AF$55+$AG$59+$AF$63</f>
        <v>7</v>
      </c>
      <c r="AI23" s="56">
        <f>+$AF$27+$AG$31+$AF$35+$AG$39+$AF$43+$AG$47+$AF$51+$AG$55+$AF$59+$AG$63</f>
        <v>3</v>
      </c>
      <c r="AJ23" s="56">
        <f>+$N$27+$M$31+$N$35+$M$39+$N$43+$M$47+$N$51+$M$55+$N$59+$M$63</f>
        <v>17</v>
      </c>
      <c r="AK23" s="56">
        <f>+$M$27+$N$31+$M$35+$N$39+$M$43+$N$47+$M$51+$N$55+$M$59+$N$63</f>
        <v>13</v>
      </c>
      <c r="AL23" s="57">
        <f>+$AJ$23/$AK$23</f>
        <v>1.3076923076923077</v>
      </c>
      <c r="AM23" s="48"/>
    </row>
    <row r="24" spans="1:39" ht="13.5" customHeight="1" thickBot="1">
      <c r="A24" s="2"/>
      <c r="B24" s="2"/>
      <c r="E24" s="16"/>
      <c r="G24" s="62" t="s">
        <v>18</v>
      </c>
      <c r="H24" s="63"/>
      <c r="L24" s="24"/>
      <c r="M24" s="114" t="s">
        <v>39</v>
      </c>
      <c r="N24" s="115"/>
      <c r="O24" s="114" t="s">
        <v>40</v>
      </c>
      <c r="P24" s="115"/>
      <c r="Q24" s="114" t="s">
        <v>41</v>
      </c>
      <c r="R24" s="115"/>
      <c r="S24" s="114" t="s">
        <v>78</v>
      </c>
      <c r="T24" s="115"/>
      <c r="U24" s="114" t="s">
        <v>42</v>
      </c>
      <c r="V24" s="115"/>
      <c r="W24" s="114" t="s">
        <v>43</v>
      </c>
      <c r="X24" s="115"/>
      <c r="Y24" s="66"/>
      <c r="Z24" s="68"/>
      <c r="AA24" s="47"/>
      <c r="AB24" s="35" t="s">
        <v>33</v>
      </c>
      <c r="AC24" s="36" t="s">
        <v>33</v>
      </c>
      <c r="AD24" s="36" t="s">
        <v>34</v>
      </c>
      <c r="AE24" s="37"/>
      <c r="AF24" s="37" t="s">
        <v>35</v>
      </c>
      <c r="AG24" s="38" t="s">
        <v>36</v>
      </c>
      <c r="AH24" s="48"/>
      <c r="AI24" s="48"/>
      <c r="AJ24" s="48"/>
      <c r="AK24" s="48"/>
      <c r="AL24" s="48"/>
      <c r="AM24" s="48"/>
    </row>
    <row r="25" spans="1:39" ht="13.5" customHeight="1">
      <c r="A25" s="27">
        <v>0</v>
      </c>
      <c r="B25" s="2"/>
      <c r="C25" s="100" t="str">
        <f>+$F$1</f>
        <v>U12A</v>
      </c>
      <c r="D25" s="101">
        <v>101</v>
      </c>
      <c r="E25" s="102">
        <f>+F25</f>
        <v>40490</v>
      </c>
      <c r="F25" s="103">
        <v>40490</v>
      </c>
      <c r="G25" s="100" t="s">
        <v>16</v>
      </c>
      <c r="H25" s="104">
        <v>18.45</v>
      </c>
      <c r="I25" s="98" t="str">
        <f>$I$19</f>
        <v>LASALLIANO S.GIULIA</v>
      </c>
      <c r="J25" s="105" t="s">
        <v>17</v>
      </c>
      <c r="K25" s="98" t="str">
        <f>+$I$22</f>
        <v>SETTIMO PALLAVOLO</v>
      </c>
      <c r="L25" s="32"/>
      <c r="M25" s="69">
        <v>3</v>
      </c>
      <c r="N25" s="70">
        <v>0</v>
      </c>
      <c r="O25" s="69">
        <v>25</v>
      </c>
      <c r="P25" s="70">
        <v>11</v>
      </c>
      <c r="Q25" s="69">
        <v>25</v>
      </c>
      <c r="R25" s="70">
        <v>5</v>
      </c>
      <c r="S25" s="69">
        <v>25</v>
      </c>
      <c r="T25" s="70">
        <v>15</v>
      </c>
      <c r="U25" s="69"/>
      <c r="V25" s="70"/>
      <c r="W25" s="69"/>
      <c r="X25" s="70"/>
      <c r="Y25" s="34"/>
      <c r="Z25" s="68" t="str">
        <f>$Z$19</f>
        <v>Palestra: Colletta: Va Ragazzoni, 5 - TORINO</v>
      </c>
      <c r="AA25" s="47"/>
      <c r="AB25" s="39">
        <f>IF($N$25=2,2,IF($M$25=3,3,IF($M$25=2,1,0)))</f>
        <v>3</v>
      </c>
      <c r="AC25" s="40">
        <f>IF($M$25=2,2,IF($N$25=3,3,IF($N$25=2,1,0)))</f>
        <v>0</v>
      </c>
      <c r="AD25" s="40">
        <f>IF($M$25+$N$25&gt;0,1,0)</f>
        <v>1</v>
      </c>
      <c r="AE25" s="41"/>
      <c r="AF25" s="41">
        <f>IF($AB$25&lt;2,0,1)</f>
        <v>1</v>
      </c>
      <c r="AG25" s="42">
        <f>IF($AC$25&lt;2,0,1)</f>
        <v>0</v>
      </c>
      <c r="AH25" s="48"/>
      <c r="AI25" s="48"/>
      <c r="AJ25" s="48"/>
      <c r="AK25" s="48"/>
      <c r="AL25" s="48"/>
      <c r="AM25" s="48"/>
    </row>
    <row r="26" spans="1:39" ht="13.5" customHeight="1">
      <c r="A26" s="28"/>
      <c r="B26" s="2"/>
      <c r="C26" s="100" t="str">
        <f>+$F$1</f>
        <v>U12A</v>
      </c>
      <c r="D26" s="101">
        <v>102</v>
      </c>
      <c r="E26" s="102">
        <f>+F26</f>
        <v>40488</v>
      </c>
      <c r="F26" s="103">
        <v>40488</v>
      </c>
      <c r="G26" s="100" t="s">
        <v>16</v>
      </c>
      <c r="H26" s="104">
        <v>15</v>
      </c>
      <c r="I26" s="98" t="str">
        <f>+$I$20</f>
        <v>MAPPANO VOLLEY</v>
      </c>
      <c r="J26" s="105" t="s">
        <v>17</v>
      </c>
      <c r="K26" s="98" t="str">
        <f>+$I$21</f>
        <v>ALTO CANAVESE VOLLEY</v>
      </c>
      <c r="L26" s="24" t="s">
        <v>77</v>
      </c>
      <c r="M26" s="71">
        <v>1</v>
      </c>
      <c r="N26" s="72">
        <v>2</v>
      </c>
      <c r="O26" s="71">
        <v>14</v>
      </c>
      <c r="P26" s="72">
        <v>25</v>
      </c>
      <c r="Q26" s="71">
        <v>25</v>
      </c>
      <c r="R26" s="72">
        <v>12</v>
      </c>
      <c r="S26" s="71">
        <v>25</v>
      </c>
      <c r="T26" s="72">
        <v>12</v>
      </c>
      <c r="U26" s="71"/>
      <c r="V26" s="72"/>
      <c r="W26" s="71"/>
      <c r="X26" s="72"/>
      <c r="Y26" s="34"/>
      <c r="Z26" s="68" t="str">
        <f>+$Z$20</f>
        <v>Palestra: Scuoal Media Falcone - Via Tibaldi, 70 - MAPPANO DI BORGARO T.SE</v>
      </c>
      <c r="AA26" s="47"/>
      <c r="AB26" s="39">
        <f>IF($N$26=2,2,IF($M$26=3,3,IF($M$26=2,1,0)))</f>
        <v>2</v>
      </c>
      <c r="AC26" s="40">
        <f>IF($M$26=2,2,IF($N$26=3,3,IF($N$26=2,1,0)))</f>
        <v>1</v>
      </c>
      <c r="AD26" s="40">
        <f>IF($M$26+$N$26&gt;0,1,0)</f>
        <v>1</v>
      </c>
      <c r="AE26" s="41"/>
      <c r="AF26" s="41">
        <f>IF($AB$26&lt;2,0,1)</f>
        <v>1</v>
      </c>
      <c r="AG26" s="42">
        <f>IF($AC$26&lt;2,0,1)</f>
        <v>0</v>
      </c>
      <c r="AH26" s="48"/>
      <c r="AI26" s="48"/>
      <c r="AJ26" s="48"/>
      <c r="AK26" s="48"/>
      <c r="AL26" s="48"/>
      <c r="AM26" s="48"/>
    </row>
    <row r="27" spans="1:39" ht="13.5" customHeight="1" thickBot="1">
      <c r="A27" s="29"/>
      <c r="B27" s="2"/>
      <c r="C27" s="100" t="str">
        <f>+$F$1</f>
        <v>U12A</v>
      </c>
      <c r="D27" s="106">
        <v>103</v>
      </c>
      <c r="E27" s="102">
        <f>+F27</f>
        <v>40490</v>
      </c>
      <c r="F27" s="103">
        <f>+$K$1+$B$18+$A$25</f>
        <v>40490</v>
      </c>
      <c r="G27" s="100" t="s">
        <v>16</v>
      </c>
      <c r="H27" s="104">
        <v>18.3</v>
      </c>
      <c r="I27" s="98" t="str">
        <f>+$I$18</f>
        <v>VOLLEY CRESCENTINO</v>
      </c>
      <c r="J27" s="98" t="s">
        <v>17</v>
      </c>
      <c r="K27" s="98" t="str">
        <f>+$I$23</f>
        <v>ALLOTREB</v>
      </c>
      <c r="L27" s="32"/>
      <c r="M27" s="73">
        <v>0</v>
      </c>
      <c r="N27" s="74">
        <v>3</v>
      </c>
      <c r="O27" s="73">
        <v>8</v>
      </c>
      <c r="P27" s="74">
        <v>25</v>
      </c>
      <c r="Q27" s="73">
        <v>9</v>
      </c>
      <c r="R27" s="74">
        <v>25</v>
      </c>
      <c r="S27" s="73">
        <v>10</v>
      </c>
      <c r="T27" s="74">
        <v>25</v>
      </c>
      <c r="U27" s="73"/>
      <c r="V27" s="74"/>
      <c r="W27" s="73"/>
      <c r="X27" s="74"/>
      <c r="Y27" s="34"/>
      <c r="Z27" s="68" t="str">
        <f>+$Z$18</f>
        <v>Palestra: Scuole Media - Via Manzoni, 14 - CRESCENTINO</v>
      </c>
      <c r="AA27" s="47"/>
      <c r="AB27" s="39">
        <f>IF($N$27=2,2,IF($M$27=3,3,IF($M$27=2,1,0)))</f>
        <v>0</v>
      </c>
      <c r="AC27" s="40">
        <f>IF($M$27=2,2,IF($N$27=3,3,IF($N$27=2,1,0)))</f>
        <v>3</v>
      </c>
      <c r="AD27" s="40">
        <f>IF($M$27+$N$27&gt;0,1,0)</f>
        <v>1</v>
      </c>
      <c r="AE27" s="41"/>
      <c r="AF27" s="41">
        <f>IF($AB$27&lt;2,0,1)</f>
        <v>0</v>
      </c>
      <c r="AG27" s="42">
        <f>IF($AC$27&lt;2,0,1)</f>
        <v>1</v>
      </c>
      <c r="AH27" s="48"/>
      <c r="AI27" s="48"/>
      <c r="AJ27" s="48"/>
      <c r="AK27" s="48"/>
      <c r="AL27" s="48"/>
      <c r="AM27" s="48"/>
    </row>
    <row r="28" spans="1:39" ht="13.5" customHeight="1" thickBot="1">
      <c r="A28" s="2"/>
      <c r="B28" s="2"/>
      <c r="C28" s="96"/>
      <c r="D28" s="13"/>
      <c r="E28" s="13"/>
      <c r="F28" s="107"/>
      <c r="G28" s="98" t="s">
        <v>19</v>
      </c>
      <c r="H28" s="108"/>
      <c r="I28" s="105"/>
      <c r="J28" s="14"/>
      <c r="K28" s="14"/>
      <c r="L28" s="32"/>
      <c r="M28" s="114" t="s">
        <v>39</v>
      </c>
      <c r="N28" s="115"/>
      <c r="O28" s="114" t="s">
        <v>40</v>
      </c>
      <c r="P28" s="115"/>
      <c r="Q28" s="114" t="s">
        <v>41</v>
      </c>
      <c r="R28" s="115"/>
      <c r="S28" s="114" t="s">
        <v>78</v>
      </c>
      <c r="T28" s="115"/>
      <c r="U28" s="114" t="s">
        <v>42</v>
      </c>
      <c r="V28" s="115"/>
      <c r="W28" s="114" t="s">
        <v>43</v>
      </c>
      <c r="X28" s="115"/>
      <c r="Y28" s="34"/>
      <c r="Z28" s="75"/>
      <c r="AA28" s="47"/>
      <c r="AB28" s="39"/>
      <c r="AC28" s="40"/>
      <c r="AD28" s="40"/>
      <c r="AE28" s="41"/>
      <c r="AF28" s="41"/>
      <c r="AG28" s="42"/>
      <c r="AH28" s="48"/>
      <c r="AI28" s="48"/>
      <c r="AJ28" s="48"/>
      <c r="AK28" s="48"/>
      <c r="AL28" s="48"/>
      <c r="AM28" s="48"/>
    </row>
    <row r="29" spans="1:39" ht="13.5" customHeight="1">
      <c r="A29" s="27">
        <f>+$A$25+7</f>
        <v>7</v>
      </c>
      <c r="B29" s="2"/>
      <c r="C29" s="96" t="str">
        <f>+$F$1</f>
        <v>U12A</v>
      </c>
      <c r="D29" s="109">
        <v>104</v>
      </c>
      <c r="E29" s="110">
        <f>+F29</f>
        <v>40496</v>
      </c>
      <c r="F29" s="107">
        <f>$K$1+$B$22+$A$29</f>
        <v>40496</v>
      </c>
      <c r="G29" s="96" t="s">
        <v>16</v>
      </c>
      <c r="H29" s="108">
        <f>+$H$22</f>
        <v>9.3</v>
      </c>
      <c r="I29" s="14" t="str">
        <f>+$I$22</f>
        <v>SETTIMO PALLAVOLO</v>
      </c>
      <c r="J29" s="26" t="s">
        <v>17</v>
      </c>
      <c r="K29" s="14" t="str">
        <f>+$I$20</f>
        <v>MAPPANO VOLLEY</v>
      </c>
      <c r="L29" s="24" t="s">
        <v>79</v>
      </c>
      <c r="M29" s="69">
        <v>1</v>
      </c>
      <c r="N29" s="70">
        <v>2</v>
      </c>
      <c r="O29" s="69">
        <v>18</v>
      </c>
      <c r="P29" s="70">
        <v>25</v>
      </c>
      <c r="Q29" s="69">
        <v>25</v>
      </c>
      <c r="R29" s="70">
        <v>20</v>
      </c>
      <c r="S29" s="69">
        <v>15</v>
      </c>
      <c r="T29" s="70">
        <v>25</v>
      </c>
      <c r="U29" s="69"/>
      <c r="V29" s="70"/>
      <c r="W29" s="69"/>
      <c r="X29" s="70"/>
      <c r="Y29" s="34"/>
      <c r="Z29" s="68" t="str">
        <f>+$Z$22</f>
        <v>Palestra: Scuola Elementare Andersen - Via Consolata - SETTIMO T.SE</v>
      </c>
      <c r="AA29" s="47"/>
      <c r="AB29" s="39">
        <f>IF($N$29=2,2,IF($M$29=3,3,IF($M$29=2,1,0)))</f>
        <v>2</v>
      </c>
      <c r="AC29" s="40">
        <f>IF($M$29=2,2,IF($N$29=3,3,IF($N$29=2,1,0)))</f>
        <v>1</v>
      </c>
      <c r="AD29" s="40">
        <f>IF($M$29+$N$29&gt;0,1,0)</f>
        <v>1</v>
      </c>
      <c r="AE29" s="41"/>
      <c r="AF29" s="41">
        <f>IF($AB$29&lt;2,0,1)</f>
        <v>1</v>
      </c>
      <c r="AG29" s="42">
        <f>IF($AC$29&lt;2,0,1)</f>
        <v>0</v>
      </c>
      <c r="AH29" s="48"/>
      <c r="AI29" s="48"/>
      <c r="AJ29" s="48"/>
      <c r="AK29" s="48"/>
      <c r="AL29" s="48"/>
      <c r="AM29" s="48"/>
    </row>
    <row r="30" spans="1:39" ht="13.5" customHeight="1">
      <c r="A30" s="28"/>
      <c r="B30" s="2"/>
      <c r="C30" s="100" t="str">
        <f>+$F$1</f>
        <v>U12A</v>
      </c>
      <c r="D30" s="106">
        <v>105</v>
      </c>
      <c r="E30" s="102">
        <f>+F30</f>
        <v>40497</v>
      </c>
      <c r="F30" s="103">
        <f>$K$1+$B$18+$A$29</f>
        <v>40497</v>
      </c>
      <c r="G30" s="100" t="s">
        <v>16</v>
      </c>
      <c r="H30" s="104">
        <v>18.3</v>
      </c>
      <c r="I30" s="98" t="str">
        <f>+$I$18</f>
        <v>VOLLEY CRESCENTINO</v>
      </c>
      <c r="J30" s="105" t="s">
        <v>17</v>
      </c>
      <c r="K30" s="98" t="str">
        <f>+$I$19</f>
        <v>LASALLIANO S.GIULIA</v>
      </c>
      <c r="L30" s="32"/>
      <c r="M30" s="71">
        <v>0</v>
      </c>
      <c r="N30" s="72">
        <v>3</v>
      </c>
      <c r="O30" s="71">
        <v>11</v>
      </c>
      <c r="P30" s="72">
        <v>25</v>
      </c>
      <c r="Q30" s="71">
        <v>2</v>
      </c>
      <c r="R30" s="72">
        <v>25</v>
      </c>
      <c r="S30" s="71">
        <v>8</v>
      </c>
      <c r="T30" s="72">
        <v>25</v>
      </c>
      <c r="U30" s="71"/>
      <c r="V30" s="72"/>
      <c r="W30" s="71"/>
      <c r="X30" s="72"/>
      <c r="Y30" s="34"/>
      <c r="Z30" s="68" t="str">
        <f>+$Z$18</f>
        <v>Palestra: Scuole Media - Via Manzoni, 14 - CRESCENTINO</v>
      </c>
      <c r="AA30" s="47"/>
      <c r="AB30" s="39">
        <f>IF($N$30=2,2,IF($M$30=3,3,IF($M$30=2,1,0)))</f>
        <v>0</v>
      </c>
      <c r="AC30" s="40">
        <f>IF($M$30=2,2,IF($N$30=3,3,IF($N$30=2,1,0)))</f>
        <v>3</v>
      </c>
      <c r="AD30" s="40">
        <f>IF($M$30+$N$30&gt;0,1,0)</f>
        <v>1</v>
      </c>
      <c r="AE30" s="41"/>
      <c r="AF30" s="41">
        <f>IF($AB$30&lt;2,0,1)</f>
        <v>0</v>
      </c>
      <c r="AG30" s="42">
        <f>IF($AC$30&lt;2,0,1)</f>
        <v>1</v>
      </c>
      <c r="AH30" s="48"/>
      <c r="AI30" s="48"/>
      <c r="AJ30" s="48"/>
      <c r="AK30" s="48"/>
      <c r="AL30" s="48"/>
      <c r="AM30" s="48"/>
    </row>
    <row r="31" spans="1:39" ht="13.5" customHeight="1" thickBot="1">
      <c r="A31" s="29"/>
      <c r="B31" s="2"/>
      <c r="C31" s="96" t="str">
        <f>+$F$1</f>
        <v>U12A</v>
      </c>
      <c r="D31" s="109">
        <v>106</v>
      </c>
      <c r="E31" s="110">
        <f>+F31</f>
        <v>40500</v>
      </c>
      <c r="F31" s="107">
        <f>+$K$1+$B$23+$A$29</f>
        <v>40500</v>
      </c>
      <c r="G31" s="96" t="s">
        <v>16</v>
      </c>
      <c r="H31" s="108">
        <f>+$H$23</f>
        <v>19</v>
      </c>
      <c r="I31" s="14" t="str">
        <f>+$I$23</f>
        <v>ALLOTREB</v>
      </c>
      <c r="J31" s="14" t="s">
        <v>17</v>
      </c>
      <c r="K31" s="14" t="str">
        <f>+$I$21</f>
        <v>ALTO CANAVESE VOLLEY</v>
      </c>
      <c r="L31" s="32"/>
      <c r="M31" s="73">
        <v>3</v>
      </c>
      <c r="N31" s="74">
        <v>0</v>
      </c>
      <c r="O31" s="73">
        <v>25</v>
      </c>
      <c r="P31" s="74">
        <v>12</v>
      </c>
      <c r="Q31" s="73">
        <v>25</v>
      </c>
      <c r="R31" s="74">
        <v>13</v>
      </c>
      <c r="S31" s="73">
        <v>25</v>
      </c>
      <c r="T31" s="74">
        <v>13</v>
      </c>
      <c r="U31" s="73"/>
      <c r="V31" s="74"/>
      <c r="W31" s="73"/>
      <c r="X31" s="74"/>
      <c r="Y31" s="34"/>
      <c r="Z31" s="68" t="str">
        <f>+$Z$23</f>
        <v>Palestra: Nuova Abbadia - Via Anglesio, 17 - TORINO</v>
      </c>
      <c r="AA31" s="47"/>
      <c r="AB31" s="39">
        <f>IF($N$31=2,2,IF($M$31=3,3,IF($M$31=2,1,0)))</f>
        <v>3</v>
      </c>
      <c r="AC31" s="40">
        <f>IF($M$31=2,2,IF($N$31=3,3,IF($N$31=2,1,0)))</f>
        <v>0</v>
      </c>
      <c r="AD31" s="40">
        <f>IF($M$31+$N$31&gt;0,1,0)</f>
        <v>1</v>
      </c>
      <c r="AE31" s="41"/>
      <c r="AF31" s="41">
        <f>IF($AB$31&lt;2,0,1)</f>
        <v>1</v>
      </c>
      <c r="AG31" s="42">
        <f>IF($AC$31&lt;2,0,1)</f>
        <v>0</v>
      </c>
      <c r="AH31" s="48"/>
      <c r="AI31" s="48"/>
      <c r="AJ31" s="48"/>
      <c r="AK31" s="48"/>
      <c r="AL31" s="48"/>
      <c r="AM31" s="48"/>
    </row>
    <row r="32" spans="1:39" ht="13.5" customHeight="1" thickBot="1">
      <c r="A32" s="12"/>
      <c r="B32" s="2"/>
      <c r="C32" s="96"/>
      <c r="D32" s="13"/>
      <c r="E32" s="13"/>
      <c r="F32" s="107"/>
      <c r="G32" s="98" t="s">
        <v>20</v>
      </c>
      <c r="H32" s="108"/>
      <c r="I32" s="105"/>
      <c r="J32" s="14"/>
      <c r="K32" s="14"/>
      <c r="L32" s="32"/>
      <c r="M32" s="114" t="s">
        <v>39</v>
      </c>
      <c r="N32" s="115"/>
      <c r="O32" s="114" t="s">
        <v>40</v>
      </c>
      <c r="P32" s="115"/>
      <c r="Q32" s="114" t="s">
        <v>41</v>
      </c>
      <c r="R32" s="115"/>
      <c r="S32" s="114" t="s">
        <v>78</v>
      </c>
      <c r="T32" s="115"/>
      <c r="U32" s="114" t="s">
        <v>42</v>
      </c>
      <c r="V32" s="115"/>
      <c r="W32" s="114" t="s">
        <v>43</v>
      </c>
      <c r="X32" s="115"/>
      <c r="Y32" s="34"/>
      <c r="Z32" s="75"/>
      <c r="AA32" s="47"/>
      <c r="AB32" s="39"/>
      <c r="AC32" s="40"/>
      <c r="AD32" s="40"/>
      <c r="AE32" s="41"/>
      <c r="AF32" s="41"/>
      <c r="AG32" s="42"/>
      <c r="AH32" s="48"/>
      <c r="AI32" s="48"/>
      <c r="AJ32" s="48"/>
      <c r="AK32" s="48"/>
      <c r="AL32" s="48"/>
      <c r="AM32" s="48"/>
    </row>
    <row r="33" spans="1:39" ht="13.5" customHeight="1">
      <c r="A33" s="27">
        <v>14</v>
      </c>
      <c r="B33" s="2"/>
      <c r="C33" s="100" t="str">
        <f>+$F$1</f>
        <v>U12A</v>
      </c>
      <c r="D33" s="106">
        <v>107</v>
      </c>
      <c r="E33" s="102">
        <f>+F33</f>
        <v>40504</v>
      </c>
      <c r="F33" s="103">
        <v>40504</v>
      </c>
      <c r="G33" s="100" t="s">
        <v>16</v>
      </c>
      <c r="H33" s="104">
        <v>18</v>
      </c>
      <c r="I33" s="98" t="str">
        <f>+$I$20</f>
        <v>MAPPANO VOLLEY</v>
      </c>
      <c r="J33" s="105" t="s">
        <v>17</v>
      </c>
      <c r="K33" s="98" t="str">
        <f>+$I$18</f>
        <v>VOLLEY CRESCENTINO</v>
      </c>
      <c r="L33" s="111" t="s">
        <v>75</v>
      </c>
      <c r="M33" s="69">
        <v>3</v>
      </c>
      <c r="N33" s="70">
        <v>0</v>
      </c>
      <c r="O33" s="69">
        <v>25</v>
      </c>
      <c r="P33" s="70">
        <v>8</v>
      </c>
      <c r="Q33" s="69">
        <v>25</v>
      </c>
      <c r="R33" s="70">
        <v>12</v>
      </c>
      <c r="S33" s="69">
        <v>25</v>
      </c>
      <c r="T33" s="70">
        <v>10</v>
      </c>
      <c r="U33" s="69"/>
      <c r="V33" s="70"/>
      <c r="W33" s="69"/>
      <c r="X33" s="70"/>
      <c r="Y33" s="34"/>
      <c r="Z33" s="68" t="str">
        <f>+$Z$20</f>
        <v>Palestra: Scuoal Media Falcone - Via Tibaldi, 70 - MAPPANO DI BORGARO T.SE</v>
      </c>
      <c r="AA33" s="47"/>
      <c r="AB33" s="39">
        <f>IF($N$33=2,2,IF($M$33=3,3,IF($M$33=2,1,0)))</f>
        <v>3</v>
      </c>
      <c r="AC33" s="40">
        <f>IF($M$33=2,2,IF($N$33=3,3,IF($N$33=2,1,0)))</f>
        <v>0</v>
      </c>
      <c r="AD33" s="40">
        <f>IF($M$33+$N$33&gt;0,1,0)</f>
        <v>1</v>
      </c>
      <c r="AE33" s="41"/>
      <c r="AF33" s="41">
        <f>IF($AB$33&lt;2,0,1)</f>
        <v>1</v>
      </c>
      <c r="AG33" s="42">
        <f>IF($AC$33&lt;2,0,1)</f>
        <v>0</v>
      </c>
      <c r="AH33" s="48"/>
      <c r="AI33" s="48"/>
      <c r="AJ33" s="48"/>
      <c r="AK33" s="48"/>
      <c r="AL33" s="48"/>
      <c r="AM33" s="48"/>
    </row>
    <row r="34" spans="1:39" ht="13.5" customHeight="1">
      <c r="A34" s="28"/>
      <c r="B34" s="2"/>
      <c r="C34" s="96" t="str">
        <f>+$F$1</f>
        <v>U12A</v>
      </c>
      <c r="D34" s="109">
        <v>108</v>
      </c>
      <c r="E34" s="110">
        <f>+F34</f>
        <v>40502</v>
      </c>
      <c r="F34" s="107">
        <f>$K$1+$B$21+$A$33</f>
        <v>40502</v>
      </c>
      <c r="G34" s="96" t="s">
        <v>16</v>
      </c>
      <c r="H34" s="104">
        <v>15.3</v>
      </c>
      <c r="I34" s="14" t="str">
        <f>+$I$21</f>
        <v>ALTO CANAVESE VOLLEY</v>
      </c>
      <c r="J34" s="26" t="s">
        <v>17</v>
      </c>
      <c r="K34" s="14" t="str">
        <f>+$I$22</f>
        <v>SETTIMO PALLAVOLO</v>
      </c>
      <c r="L34" s="32"/>
      <c r="M34" s="71">
        <v>0</v>
      </c>
      <c r="N34" s="72">
        <v>3</v>
      </c>
      <c r="O34" s="71">
        <v>11</v>
      </c>
      <c r="P34" s="72">
        <v>25</v>
      </c>
      <c r="Q34" s="71">
        <v>2</v>
      </c>
      <c r="R34" s="72">
        <v>25</v>
      </c>
      <c r="S34" s="71">
        <v>6</v>
      </c>
      <c r="T34" s="72">
        <v>25</v>
      </c>
      <c r="U34" s="71"/>
      <c r="V34" s="72"/>
      <c r="W34" s="71"/>
      <c r="X34" s="72"/>
      <c r="Y34" s="34"/>
      <c r="Z34" s="68" t="str">
        <f>+$Z$21</f>
        <v>Palestra: Palazzetto - Via Cappa - CUORGNE'</v>
      </c>
      <c r="AA34" s="47"/>
      <c r="AB34" s="39">
        <f>IF($N$34=2,2,IF($M$34=3,3,IF($M$34=2,1,0)))</f>
        <v>0</v>
      </c>
      <c r="AC34" s="40">
        <f>IF($M$34=2,2,IF($N$34=3,3,IF($N$34=2,1,0)))</f>
        <v>3</v>
      </c>
      <c r="AD34" s="40">
        <f>IF($M$34+$N$34&gt;0,1,0)</f>
        <v>1</v>
      </c>
      <c r="AE34" s="41"/>
      <c r="AF34" s="41">
        <f>IF($AB$34&lt;2,0,1)</f>
        <v>0</v>
      </c>
      <c r="AG34" s="42">
        <f>IF($AC$34&lt;2,0,1)</f>
        <v>1</v>
      </c>
      <c r="AH34" s="48"/>
      <c r="AI34" s="48"/>
      <c r="AJ34" s="48"/>
      <c r="AK34" s="48"/>
      <c r="AL34" s="48"/>
      <c r="AM34" s="48"/>
    </row>
    <row r="35" spans="1:39" ht="13.5" customHeight="1" thickBot="1">
      <c r="A35" s="29"/>
      <c r="B35" s="2"/>
      <c r="C35" s="100" t="str">
        <f>+$F$1</f>
        <v>U12A</v>
      </c>
      <c r="D35" s="106">
        <v>109</v>
      </c>
      <c r="E35" s="102">
        <f>+F35</f>
        <v>40504</v>
      </c>
      <c r="F35" s="103">
        <v>40504</v>
      </c>
      <c r="G35" s="100" t="s">
        <v>16</v>
      </c>
      <c r="H35" s="104">
        <v>18.3</v>
      </c>
      <c r="I35" s="98" t="str">
        <f>+$I$19</f>
        <v>LASALLIANO S.GIULIA</v>
      </c>
      <c r="J35" s="98" t="s">
        <v>17</v>
      </c>
      <c r="K35" s="98" t="str">
        <f>+$I$23</f>
        <v>ALLOTREB</v>
      </c>
      <c r="L35" s="32"/>
      <c r="M35" s="73">
        <v>3</v>
      </c>
      <c r="N35" s="74">
        <v>0</v>
      </c>
      <c r="O35" s="73">
        <v>25</v>
      </c>
      <c r="P35" s="74">
        <v>16</v>
      </c>
      <c r="Q35" s="73">
        <v>25</v>
      </c>
      <c r="R35" s="74">
        <v>9</v>
      </c>
      <c r="S35" s="73">
        <v>25</v>
      </c>
      <c r="T35" s="74">
        <v>16</v>
      </c>
      <c r="U35" s="73"/>
      <c r="V35" s="74"/>
      <c r="W35" s="73"/>
      <c r="X35" s="74"/>
      <c r="Y35" s="34"/>
      <c r="Z35" s="68" t="str">
        <f>+$Z$19</f>
        <v>Palestra: Colletta: Va Ragazzoni, 5 - TORINO</v>
      </c>
      <c r="AA35" s="47"/>
      <c r="AB35" s="39">
        <f>IF($N$35=2,2,IF($M$35=3,3,IF($M$35=2,1,0)))</f>
        <v>3</v>
      </c>
      <c r="AC35" s="40">
        <f>IF($M$35=2,2,IF($N$35=3,3,IF($N$35=2,1,0)))</f>
        <v>0</v>
      </c>
      <c r="AD35" s="40">
        <f>IF($M$35+$N$35&gt;0,1,0)</f>
        <v>1</v>
      </c>
      <c r="AE35" s="41"/>
      <c r="AF35" s="41">
        <f>IF($AB$35&lt;2,0,1)</f>
        <v>1</v>
      </c>
      <c r="AG35" s="42">
        <f>IF($AC$35&lt;2,0,1)</f>
        <v>0</v>
      </c>
      <c r="AH35" s="48"/>
      <c r="AI35" s="48"/>
      <c r="AJ35" s="48"/>
      <c r="AK35" s="48"/>
      <c r="AL35" s="48"/>
      <c r="AM35" s="48"/>
    </row>
    <row r="36" spans="1:39" ht="13.5" customHeight="1" thickBot="1">
      <c r="A36" s="12"/>
      <c r="B36" s="2"/>
      <c r="C36" s="96"/>
      <c r="D36" s="13"/>
      <c r="E36" s="13"/>
      <c r="F36" s="107"/>
      <c r="G36" s="98" t="s">
        <v>21</v>
      </c>
      <c r="H36" s="108"/>
      <c r="I36" s="14"/>
      <c r="J36" s="14"/>
      <c r="K36" s="14"/>
      <c r="L36" s="32"/>
      <c r="M36" s="114" t="s">
        <v>39</v>
      </c>
      <c r="N36" s="115"/>
      <c r="O36" s="114" t="s">
        <v>40</v>
      </c>
      <c r="P36" s="115"/>
      <c r="Q36" s="114" t="s">
        <v>41</v>
      </c>
      <c r="R36" s="115"/>
      <c r="S36" s="114" t="s">
        <v>78</v>
      </c>
      <c r="T36" s="115"/>
      <c r="U36" s="114" t="s">
        <v>42</v>
      </c>
      <c r="V36" s="115"/>
      <c r="W36" s="114" t="s">
        <v>43</v>
      </c>
      <c r="X36" s="115"/>
      <c r="Y36" s="34"/>
      <c r="Z36" s="68"/>
      <c r="AA36" s="47"/>
      <c r="AB36" s="39"/>
      <c r="AC36" s="40"/>
      <c r="AD36" s="40"/>
      <c r="AE36" s="41"/>
      <c r="AF36" s="41"/>
      <c r="AG36" s="42"/>
      <c r="AH36" s="48"/>
      <c r="AI36" s="48"/>
      <c r="AJ36" s="48"/>
      <c r="AK36" s="48"/>
      <c r="AL36" s="48"/>
      <c r="AM36" s="48"/>
    </row>
    <row r="37" spans="1:39" ht="13.5" customHeight="1">
      <c r="A37" s="27">
        <v>21</v>
      </c>
      <c r="B37" s="2"/>
      <c r="C37" s="96" t="str">
        <f>+$F$1</f>
        <v>U12A</v>
      </c>
      <c r="D37" s="109">
        <v>110</v>
      </c>
      <c r="E37" s="110">
        <f>+F37</f>
        <v>40511</v>
      </c>
      <c r="F37" s="107">
        <f>$K$1+$B$18+$A$37</f>
        <v>40511</v>
      </c>
      <c r="G37" s="96" t="s">
        <v>16</v>
      </c>
      <c r="H37" s="108">
        <f>+$H$18</f>
        <v>18</v>
      </c>
      <c r="I37" s="14" t="str">
        <f>+$I$18</f>
        <v>VOLLEY CRESCENTINO</v>
      </c>
      <c r="J37" s="26" t="s">
        <v>17</v>
      </c>
      <c r="K37" s="14" t="str">
        <f>+$I$21</f>
        <v>ALTO CANAVESE VOLLEY</v>
      </c>
      <c r="L37" s="32"/>
      <c r="M37" s="69">
        <v>0</v>
      </c>
      <c r="N37" s="70">
        <v>3</v>
      </c>
      <c r="O37" s="69">
        <v>16</v>
      </c>
      <c r="P37" s="70">
        <v>25</v>
      </c>
      <c r="Q37" s="69">
        <v>20</v>
      </c>
      <c r="R37" s="70">
        <v>25</v>
      </c>
      <c r="S37" s="69">
        <v>20</v>
      </c>
      <c r="T37" s="70">
        <v>25</v>
      </c>
      <c r="U37" s="69"/>
      <c r="V37" s="70"/>
      <c r="W37" s="69"/>
      <c r="X37" s="70"/>
      <c r="Y37" s="34"/>
      <c r="Z37" s="68" t="str">
        <f>+$Z$18</f>
        <v>Palestra: Scuole Media - Via Manzoni, 14 - CRESCENTINO</v>
      </c>
      <c r="AA37" s="47"/>
      <c r="AB37" s="39">
        <f>IF($N$37=2,2,IF($M$37=3,3,IF($M$37=2,1,0)))</f>
        <v>0</v>
      </c>
      <c r="AC37" s="40">
        <f>IF($M$37=2,2,IF($N$37=3,3,IF($N$37=2,1,0)))</f>
        <v>3</v>
      </c>
      <c r="AD37" s="40">
        <f>IF($M$37+$N$37&gt;0,1,0)</f>
        <v>1</v>
      </c>
      <c r="AE37" s="41"/>
      <c r="AF37" s="41">
        <f>IF($AB$37&lt;2,0,1)</f>
        <v>0</v>
      </c>
      <c r="AG37" s="42">
        <f>IF($AC$37&lt;2,0,1)</f>
        <v>1</v>
      </c>
      <c r="AH37" s="48"/>
      <c r="AI37" s="48"/>
      <c r="AJ37" s="48"/>
      <c r="AK37" s="48"/>
      <c r="AL37" s="48"/>
      <c r="AM37" s="48"/>
    </row>
    <row r="38" spans="1:39" ht="13.5" customHeight="1">
      <c r="A38" s="28"/>
      <c r="B38" s="2"/>
      <c r="C38" s="96" t="str">
        <f>+$F$1</f>
        <v>U12A</v>
      </c>
      <c r="D38" s="109">
        <v>111</v>
      </c>
      <c r="E38" s="110">
        <f>+F38</f>
        <v>40510</v>
      </c>
      <c r="F38" s="107">
        <f>$K$1+$B$19+$A$37</f>
        <v>40510</v>
      </c>
      <c r="G38" s="96" t="s">
        <v>16</v>
      </c>
      <c r="H38" s="108">
        <f>+$H$19</f>
        <v>11</v>
      </c>
      <c r="I38" s="14" t="str">
        <f>+$I$19</f>
        <v>LASALLIANO S.GIULIA</v>
      </c>
      <c r="J38" s="26" t="s">
        <v>17</v>
      </c>
      <c r="K38" s="14" t="str">
        <f>+$I$20</f>
        <v>MAPPANO VOLLEY</v>
      </c>
      <c r="L38" s="32"/>
      <c r="M38" s="71">
        <v>3</v>
      </c>
      <c r="N38" s="72">
        <v>0</v>
      </c>
      <c r="O38" s="71">
        <v>25</v>
      </c>
      <c r="P38" s="72">
        <v>11</v>
      </c>
      <c r="Q38" s="71">
        <v>25</v>
      </c>
      <c r="R38" s="72">
        <v>15</v>
      </c>
      <c r="S38" s="71">
        <v>25</v>
      </c>
      <c r="T38" s="72">
        <v>13</v>
      </c>
      <c r="U38" s="71"/>
      <c r="V38" s="72"/>
      <c r="W38" s="71"/>
      <c r="X38" s="72"/>
      <c r="Y38" s="34"/>
      <c r="Z38" s="68" t="str">
        <f>+$Z$19</f>
        <v>Palestra: Colletta: Va Ragazzoni, 5 - TORINO</v>
      </c>
      <c r="AA38" s="47"/>
      <c r="AB38" s="39">
        <f>IF($N$38=2,2,IF($M$38=3,3,IF($M$38=2,1,0)))</f>
        <v>3</v>
      </c>
      <c r="AC38" s="40">
        <f>IF($M$38=2,2,IF($N$38=3,3,IF($N$38=2,1,0)))</f>
        <v>0</v>
      </c>
      <c r="AD38" s="40">
        <f>IF($M$38+$N$38&gt;0,1,0)</f>
        <v>1</v>
      </c>
      <c r="AE38" s="41"/>
      <c r="AF38" s="41">
        <f>IF($AB$38&lt;2,0,1)</f>
        <v>1</v>
      </c>
      <c r="AG38" s="42">
        <f>IF($AC$38&lt;2,0,1)</f>
        <v>0</v>
      </c>
      <c r="AH38" s="48"/>
      <c r="AI38" s="48"/>
      <c r="AJ38" s="48"/>
      <c r="AK38" s="48"/>
      <c r="AL38" s="48"/>
      <c r="AM38" s="48"/>
    </row>
    <row r="39" spans="1:39" ht="13.5" customHeight="1" thickBot="1">
      <c r="A39" s="29"/>
      <c r="B39" s="2"/>
      <c r="C39" s="96" t="str">
        <f>+$F$1</f>
        <v>U12A</v>
      </c>
      <c r="D39" s="109">
        <v>112</v>
      </c>
      <c r="E39" s="110">
        <f>+F39</f>
        <v>40514</v>
      </c>
      <c r="F39" s="107">
        <f>+$K$1+$B$23+$A$37</f>
        <v>40514</v>
      </c>
      <c r="G39" s="96" t="s">
        <v>16</v>
      </c>
      <c r="H39" s="108">
        <f>+$H$23</f>
        <v>19</v>
      </c>
      <c r="I39" s="14" t="str">
        <f>+$I$23</f>
        <v>ALLOTREB</v>
      </c>
      <c r="J39" s="14" t="s">
        <v>17</v>
      </c>
      <c r="K39" s="14" t="str">
        <f>+$I$22</f>
        <v>SETTIMO PALLAVOLO</v>
      </c>
      <c r="L39" s="32" t="s">
        <v>81</v>
      </c>
      <c r="M39" s="73">
        <v>1</v>
      </c>
      <c r="N39" s="74">
        <v>2</v>
      </c>
      <c r="O39" s="73">
        <v>25</v>
      </c>
      <c r="P39" s="74">
        <v>17</v>
      </c>
      <c r="Q39" s="73">
        <v>17</v>
      </c>
      <c r="R39" s="74">
        <v>25</v>
      </c>
      <c r="S39" s="73">
        <v>20</v>
      </c>
      <c r="T39" s="74">
        <v>25</v>
      </c>
      <c r="U39" s="73"/>
      <c r="V39" s="74"/>
      <c r="W39" s="73"/>
      <c r="X39" s="74"/>
      <c r="Y39" s="34"/>
      <c r="Z39" s="68" t="str">
        <f>+$Z$23</f>
        <v>Palestra: Nuova Abbadia - Via Anglesio, 17 - TORINO</v>
      </c>
      <c r="AA39" s="47"/>
      <c r="AB39" s="39">
        <f>IF($N$39=2,2,IF($M$39=3,3,IF($M$39=2,1,0)))</f>
        <v>2</v>
      </c>
      <c r="AC39" s="40">
        <f>IF($M$39=2,2,IF($N$39=3,3,IF($N$39=2,1,0)))</f>
        <v>1</v>
      </c>
      <c r="AD39" s="40">
        <f>IF($M$39+$N$39&gt;0,1,0)</f>
        <v>1</v>
      </c>
      <c r="AE39" s="41"/>
      <c r="AF39" s="41">
        <f>IF($AB$39&lt;2,0,1)</f>
        <v>1</v>
      </c>
      <c r="AG39" s="42">
        <f>IF($AC$39&lt;2,0,1)</f>
        <v>0</v>
      </c>
      <c r="AH39" s="48"/>
      <c r="AI39" s="48"/>
      <c r="AJ39" s="48"/>
      <c r="AK39" s="48"/>
      <c r="AL39" s="48"/>
      <c r="AM39" s="48"/>
    </row>
    <row r="40" spans="1:39" ht="13.5" customHeight="1" thickBot="1">
      <c r="A40" s="12"/>
      <c r="B40" s="2"/>
      <c r="C40" s="96"/>
      <c r="D40" s="13"/>
      <c r="E40" s="13"/>
      <c r="F40" s="107"/>
      <c r="G40" s="98" t="s">
        <v>22</v>
      </c>
      <c r="H40" s="108"/>
      <c r="I40" s="14"/>
      <c r="J40" s="14"/>
      <c r="K40" s="14"/>
      <c r="L40" s="32"/>
      <c r="M40" s="114" t="s">
        <v>39</v>
      </c>
      <c r="N40" s="115"/>
      <c r="O40" s="114" t="s">
        <v>40</v>
      </c>
      <c r="P40" s="115"/>
      <c r="Q40" s="114" t="s">
        <v>41</v>
      </c>
      <c r="R40" s="115"/>
      <c r="S40" s="114" t="s">
        <v>78</v>
      </c>
      <c r="T40" s="115"/>
      <c r="U40" s="114" t="s">
        <v>42</v>
      </c>
      <c r="V40" s="115"/>
      <c r="W40" s="114" t="s">
        <v>43</v>
      </c>
      <c r="X40" s="115"/>
      <c r="Y40" s="34"/>
      <c r="Z40" s="68"/>
      <c r="AA40" s="47"/>
      <c r="AB40" s="39"/>
      <c r="AC40" s="40"/>
      <c r="AD40" s="40"/>
      <c r="AE40" s="41"/>
      <c r="AF40" s="41"/>
      <c r="AG40" s="42"/>
      <c r="AH40" s="48"/>
      <c r="AI40" s="48"/>
      <c r="AJ40" s="48"/>
      <c r="AK40" s="48"/>
      <c r="AL40" s="48"/>
      <c r="AM40" s="48"/>
    </row>
    <row r="41" spans="1:39" ht="13.5" customHeight="1">
      <c r="A41" s="27">
        <v>28</v>
      </c>
      <c r="B41" s="2"/>
      <c r="C41" s="96" t="str">
        <f>+$F$1</f>
        <v>U12A</v>
      </c>
      <c r="D41" s="109">
        <v>113</v>
      </c>
      <c r="E41" s="110">
        <f>+F41</f>
        <v>40516</v>
      </c>
      <c r="F41" s="107">
        <f>$K$1+$B$21+$A$41</f>
        <v>40516</v>
      </c>
      <c r="G41" s="96" t="s">
        <v>16</v>
      </c>
      <c r="H41" s="104">
        <v>14.3</v>
      </c>
      <c r="I41" s="14" t="str">
        <f>+$I$21</f>
        <v>ALTO CANAVESE VOLLEY</v>
      </c>
      <c r="J41" s="26" t="s">
        <v>17</v>
      </c>
      <c r="K41" s="14" t="str">
        <f>+$I$19</f>
        <v>LASALLIANO S.GIULIA</v>
      </c>
      <c r="L41" s="32"/>
      <c r="M41" s="69">
        <v>0</v>
      </c>
      <c r="N41" s="70">
        <v>3</v>
      </c>
      <c r="O41" s="69">
        <v>8</v>
      </c>
      <c r="P41" s="70">
        <v>25</v>
      </c>
      <c r="Q41" s="69">
        <v>8</v>
      </c>
      <c r="R41" s="70">
        <v>25</v>
      </c>
      <c r="S41" s="69">
        <v>6</v>
      </c>
      <c r="T41" s="70">
        <v>25</v>
      </c>
      <c r="U41" s="69"/>
      <c r="V41" s="70"/>
      <c r="W41" s="69"/>
      <c r="X41" s="70"/>
      <c r="Y41" s="34"/>
      <c r="Z41" s="68" t="str">
        <f>+$Z$21</f>
        <v>Palestra: Palazzetto - Via Cappa - CUORGNE'</v>
      </c>
      <c r="AA41" s="47"/>
      <c r="AB41" s="39">
        <f>IF($N$41=2,2,IF($M$41=3,3,IF($M$41=2,1,0)))</f>
        <v>0</v>
      </c>
      <c r="AC41" s="40">
        <f>IF($M$41=2,2,IF($N$41=3,3,IF($N$41=2,1,0)))</f>
        <v>3</v>
      </c>
      <c r="AD41" s="40">
        <f>IF($M$41+$N$41&gt;0,1,0)</f>
        <v>1</v>
      </c>
      <c r="AE41" s="41"/>
      <c r="AF41" s="41">
        <f>IF($AB$41&lt;2,0,1)</f>
        <v>0</v>
      </c>
      <c r="AG41" s="42">
        <f>IF($AC$41&lt;2,0,1)</f>
        <v>1</v>
      </c>
      <c r="AH41" s="48"/>
      <c r="AI41" s="48"/>
      <c r="AJ41" s="48"/>
      <c r="AK41" s="48"/>
      <c r="AL41" s="48"/>
      <c r="AM41" s="48"/>
    </row>
    <row r="42" spans="1:39" ht="13.5" customHeight="1">
      <c r="A42" s="28"/>
      <c r="B42" s="2"/>
      <c r="C42" s="96" t="str">
        <f>+$F$1</f>
        <v>U12A</v>
      </c>
      <c r="D42" s="109">
        <v>114</v>
      </c>
      <c r="E42" s="110">
        <f>+F42</f>
        <v>40517</v>
      </c>
      <c r="F42" s="107">
        <f>$K$1+$B$22+$A$41</f>
        <v>40517</v>
      </c>
      <c r="G42" s="96" t="s">
        <v>16</v>
      </c>
      <c r="H42" s="108">
        <f>+$H$22</f>
        <v>9.3</v>
      </c>
      <c r="I42" s="14" t="str">
        <f>+$I$22</f>
        <v>SETTIMO PALLAVOLO</v>
      </c>
      <c r="J42" s="26" t="s">
        <v>17</v>
      </c>
      <c r="K42" s="14" t="str">
        <f>+$I$18</f>
        <v>VOLLEY CRESCENTINO</v>
      </c>
      <c r="L42" s="32" t="s">
        <v>82</v>
      </c>
      <c r="M42" s="71">
        <v>1</v>
      </c>
      <c r="N42" s="72">
        <v>2</v>
      </c>
      <c r="O42" s="71">
        <v>8</v>
      </c>
      <c r="P42" s="72">
        <v>25</v>
      </c>
      <c r="Q42" s="71">
        <v>15</v>
      </c>
      <c r="R42" s="72">
        <v>25</v>
      </c>
      <c r="S42" s="71">
        <v>25</v>
      </c>
      <c r="T42" s="72">
        <v>21</v>
      </c>
      <c r="U42" s="71"/>
      <c r="V42" s="72"/>
      <c r="W42" s="71"/>
      <c r="X42" s="72"/>
      <c r="Y42" s="34"/>
      <c r="Z42" s="68" t="str">
        <f>+$Z$22</f>
        <v>Palestra: Scuola Elementare Andersen - Via Consolata - SETTIMO T.SE</v>
      </c>
      <c r="AA42" s="47"/>
      <c r="AB42" s="39">
        <f>IF($N$42=2,2,IF($M$42=3,3,IF($M$42=2,1,0)))</f>
        <v>2</v>
      </c>
      <c r="AC42" s="40">
        <f>IF($M$42=2,2,IF($N$42=3,3,IF($N$42=2,1,0)))</f>
        <v>1</v>
      </c>
      <c r="AD42" s="40">
        <f>IF($M$42+$N$42&gt;0,1,0)</f>
        <v>1</v>
      </c>
      <c r="AE42" s="41"/>
      <c r="AF42" s="41">
        <f>IF($AB$42&lt;2,0,1)</f>
        <v>1</v>
      </c>
      <c r="AG42" s="42">
        <f>IF($AC$42&lt;2,0,1)</f>
        <v>0</v>
      </c>
      <c r="AH42" s="48"/>
      <c r="AI42" s="48"/>
      <c r="AJ42" s="48"/>
      <c r="AK42" s="48"/>
      <c r="AL42" s="48"/>
      <c r="AM42" s="48"/>
    </row>
    <row r="43" spans="1:39" ht="13.5" customHeight="1" thickBot="1">
      <c r="A43" s="29"/>
      <c r="B43" s="2"/>
      <c r="C43" s="100" t="str">
        <f>+$F$1</f>
        <v>U12A</v>
      </c>
      <c r="D43" s="106">
        <v>115</v>
      </c>
      <c r="E43" s="102">
        <f>+F43</f>
        <v>40521</v>
      </c>
      <c r="F43" s="103">
        <v>40521</v>
      </c>
      <c r="G43" s="100" t="s">
        <v>16</v>
      </c>
      <c r="H43" s="104">
        <v>19</v>
      </c>
      <c r="I43" s="98" t="str">
        <f>+$I$20</f>
        <v>MAPPANO VOLLEY</v>
      </c>
      <c r="J43" s="98" t="s">
        <v>17</v>
      </c>
      <c r="K43" s="98" t="str">
        <f>+$I$23</f>
        <v>ALLOTREB</v>
      </c>
      <c r="L43" s="111" t="s">
        <v>83</v>
      </c>
      <c r="M43" s="73">
        <v>0</v>
      </c>
      <c r="N43" s="74">
        <v>3</v>
      </c>
      <c r="O43" s="73">
        <v>16</v>
      </c>
      <c r="P43" s="74">
        <v>25</v>
      </c>
      <c r="Q43" s="73">
        <v>22</v>
      </c>
      <c r="R43" s="74">
        <v>25</v>
      </c>
      <c r="S43" s="73">
        <v>19</v>
      </c>
      <c r="T43" s="74">
        <v>25</v>
      </c>
      <c r="U43" s="73"/>
      <c r="V43" s="74"/>
      <c r="W43" s="73"/>
      <c r="X43" s="74"/>
      <c r="Y43" s="34"/>
      <c r="Z43" s="68" t="str">
        <f>+$Z$20</f>
        <v>Palestra: Scuoal Media Falcone - Via Tibaldi, 70 - MAPPANO DI BORGARO T.SE</v>
      </c>
      <c r="AA43" s="47"/>
      <c r="AB43" s="39">
        <f>IF($N$43=2,2,IF($M$43=3,3,IF($M$43=2,1,0)))</f>
        <v>0</v>
      </c>
      <c r="AC43" s="40">
        <f>IF($M$43=2,2,IF($N$43=3,3,IF($N$43=2,1,0)))</f>
        <v>3</v>
      </c>
      <c r="AD43" s="40">
        <f>IF($M$43+$N$43&gt;0,1,0)</f>
        <v>1</v>
      </c>
      <c r="AE43" s="41"/>
      <c r="AF43" s="41">
        <f>IF($AB$43&lt;2,0,1)</f>
        <v>0</v>
      </c>
      <c r="AG43" s="42">
        <f>IF($AC$43&lt;2,0,1)</f>
        <v>1</v>
      </c>
      <c r="AH43" s="48"/>
      <c r="AI43" s="48"/>
      <c r="AJ43" s="48"/>
      <c r="AK43" s="48"/>
      <c r="AL43" s="48"/>
      <c r="AM43" s="48"/>
    </row>
    <row r="44" spans="1:39" ht="13.5" customHeight="1" thickBot="1">
      <c r="A44" s="12"/>
      <c r="B44" s="2"/>
      <c r="C44" s="96"/>
      <c r="D44" s="13"/>
      <c r="E44" s="13"/>
      <c r="F44" s="107"/>
      <c r="G44" s="98" t="s">
        <v>23</v>
      </c>
      <c r="H44" s="108"/>
      <c r="I44" s="14"/>
      <c r="J44" s="14"/>
      <c r="K44" s="14"/>
      <c r="L44" s="32"/>
      <c r="M44" s="114" t="s">
        <v>39</v>
      </c>
      <c r="N44" s="115"/>
      <c r="O44" s="114" t="s">
        <v>40</v>
      </c>
      <c r="P44" s="115"/>
      <c r="Q44" s="114" t="s">
        <v>41</v>
      </c>
      <c r="R44" s="115"/>
      <c r="S44" s="114" t="s">
        <v>78</v>
      </c>
      <c r="T44" s="115"/>
      <c r="U44" s="114" t="s">
        <v>42</v>
      </c>
      <c r="V44" s="115"/>
      <c r="W44" s="114" t="s">
        <v>43</v>
      </c>
      <c r="X44" s="115"/>
      <c r="Y44" s="34"/>
      <c r="Z44" s="68"/>
      <c r="AA44" s="47"/>
      <c r="AB44" s="39"/>
      <c r="AC44" s="40"/>
      <c r="AD44" s="40"/>
      <c r="AE44" s="41"/>
      <c r="AF44" s="41"/>
      <c r="AG44" s="42"/>
      <c r="AH44" s="48"/>
      <c r="AI44" s="48"/>
      <c r="AJ44" s="48"/>
      <c r="AK44" s="48"/>
      <c r="AL44" s="48"/>
      <c r="AM44" s="48"/>
    </row>
    <row r="45" spans="1:39" ht="13.5" customHeight="1">
      <c r="A45" s="27">
        <v>35</v>
      </c>
      <c r="B45" s="2"/>
      <c r="C45" s="96" t="str">
        <f>+$F$1</f>
        <v>U12A</v>
      </c>
      <c r="D45" s="109">
        <v>116</v>
      </c>
      <c r="E45" s="110">
        <f>+F45</f>
        <v>40524</v>
      </c>
      <c r="F45" s="107">
        <f>$K$1+$B$22+$A$45</f>
        <v>40524</v>
      </c>
      <c r="G45" s="96" t="s">
        <v>16</v>
      </c>
      <c r="H45" s="104">
        <v>11</v>
      </c>
      <c r="I45" s="14" t="str">
        <f>+$I$22</f>
        <v>SETTIMO PALLAVOLO</v>
      </c>
      <c r="J45" s="26" t="s">
        <v>17</v>
      </c>
      <c r="K45" s="14" t="str">
        <f>+$I$19</f>
        <v>LASALLIANO S.GIULIA</v>
      </c>
      <c r="L45" s="32"/>
      <c r="M45" s="69">
        <v>0</v>
      </c>
      <c r="N45" s="70">
        <v>3</v>
      </c>
      <c r="O45" s="69">
        <v>23</v>
      </c>
      <c r="P45" s="70">
        <v>25</v>
      </c>
      <c r="Q45" s="69">
        <v>13</v>
      </c>
      <c r="R45" s="70">
        <v>25</v>
      </c>
      <c r="S45" s="69">
        <v>23</v>
      </c>
      <c r="T45" s="70">
        <v>25</v>
      </c>
      <c r="U45" s="69"/>
      <c r="V45" s="70"/>
      <c r="W45" s="69"/>
      <c r="X45" s="70"/>
      <c r="Y45" s="34"/>
      <c r="Z45" s="68" t="str">
        <f>+$Z$22</f>
        <v>Palestra: Scuola Elementare Andersen - Via Consolata - SETTIMO T.SE</v>
      </c>
      <c r="AA45" s="47"/>
      <c r="AB45" s="39">
        <f>IF($N$45=2,2,IF($M$45=3,3,IF($M$45=2,1,0)))</f>
        <v>0</v>
      </c>
      <c r="AC45" s="40">
        <f>IF($M$45=2,2,IF($N$45=3,3,IF($N$45=2,1,0)))</f>
        <v>3</v>
      </c>
      <c r="AD45" s="40">
        <f>IF($M$45+$N$45&gt;0,1,0)</f>
        <v>1</v>
      </c>
      <c r="AE45" s="41"/>
      <c r="AF45" s="41">
        <f>IF($AB$45&lt;2,0,1)</f>
        <v>0</v>
      </c>
      <c r="AG45" s="42">
        <f>IF($AC$45&lt;2,0,1)</f>
        <v>1</v>
      </c>
      <c r="AH45" s="48"/>
      <c r="AI45" s="48"/>
      <c r="AJ45" s="48"/>
      <c r="AK45" s="48"/>
      <c r="AL45" s="48"/>
      <c r="AM45" s="48"/>
    </row>
    <row r="46" spans="1:39" ht="13.5" customHeight="1">
      <c r="A46" s="28"/>
      <c r="B46" s="2"/>
      <c r="C46" s="96" t="str">
        <f>+$F$1</f>
        <v>U12A</v>
      </c>
      <c r="D46" s="109">
        <v>117</v>
      </c>
      <c r="E46" s="110">
        <f>+F46</f>
        <v>40523</v>
      </c>
      <c r="F46" s="107">
        <f>$K$1+$B$21+$A$45</f>
        <v>40523</v>
      </c>
      <c r="G46" s="96" t="s">
        <v>16</v>
      </c>
      <c r="H46" s="104">
        <v>15</v>
      </c>
      <c r="I46" s="14" t="str">
        <f>+$I$21</f>
        <v>ALTO CANAVESE VOLLEY</v>
      </c>
      <c r="J46" s="26" t="s">
        <v>17</v>
      </c>
      <c r="K46" s="14" t="str">
        <f>+$I$20</f>
        <v>MAPPANO VOLLEY</v>
      </c>
      <c r="L46" s="32" t="s">
        <v>84</v>
      </c>
      <c r="M46" s="71">
        <v>2</v>
      </c>
      <c r="N46" s="72">
        <v>1</v>
      </c>
      <c r="O46" s="71">
        <v>10</v>
      </c>
      <c r="P46" s="72">
        <v>25</v>
      </c>
      <c r="Q46" s="71">
        <v>25</v>
      </c>
      <c r="R46" s="72">
        <v>5</v>
      </c>
      <c r="S46" s="71">
        <v>27</v>
      </c>
      <c r="T46" s="72">
        <v>25</v>
      </c>
      <c r="U46" s="71"/>
      <c r="V46" s="72"/>
      <c r="W46" s="71"/>
      <c r="X46" s="72"/>
      <c r="Y46" s="34"/>
      <c r="Z46" s="68" t="str">
        <f>+$Z$21</f>
        <v>Palestra: Palazzetto - Via Cappa - CUORGNE'</v>
      </c>
      <c r="AA46" s="47"/>
      <c r="AB46" s="39">
        <f>IF($N$46=2,2,IF($M$46=3,3,IF($M$46=2,1,0)))</f>
        <v>1</v>
      </c>
      <c r="AC46" s="40">
        <f>IF($M$46=2,2,IF($N$46=3,3,IF($N$46=2,1,0)))</f>
        <v>2</v>
      </c>
      <c r="AD46" s="40">
        <f>IF($M$46+$N$46&gt;0,1,0)</f>
        <v>1</v>
      </c>
      <c r="AE46" s="41"/>
      <c r="AF46" s="41">
        <f>IF($AB$46&lt;2,0,1)</f>
        <v>0</v>
      </c>
      <c r="AG46" s="42">
        <f>IF($AC$46&lt;2,0,1)</f>
        <v>1</v>
      </c>
      <c r="AH46" s="48"/>
      <c r="AI46" s="48"/>
      <c r="AJ46" s="48"/>
      <c r="AK46" s="48"/>
      <c r="AL46" s="48"/>
      <c r="AM46" s="48"/>
    </row>
    <row r="47" spans="1:39" ht="13.5" customHeight="1" thickBot="1">
      <c r="A47" s="29"/>
      <c r="B47" s="2"/>
      <c r="C47" s="96" t="str">
        <f>+$F$1</f>
        <v>U12A</v>
      </c>
      <c r="D47" s="109">
        <v>118</v>
      </c>
      <c r="E47" s="110">
        <f>+F47</f>
        <v>40528</v>
      </c>
      <c r="F47" s="107">
        <f>+$K$1+$B$23+$A$45</f>
        <v>40528</v>
      </c>
      <c r="G47" s="96" t="s">
        <v>16</v>
      </c>
      <c r="H47" s="108">
        <f>+$H$23</f>
        <v>19</v>
      </c>
      <c r="I47" s="14" t="str">
        <f>+$I$23</f>
        <v>ALLOTREB</v>
      </c>
      <c r="J47" s="14" t="s">
        <v>17</v>
      </c>
      <c r="K47" s="14" t="str">
        <f>+$I$18</f>
        <v>VOLLEY CRESCENTINO</v>
      </c>
      <c r="L47" s="32"/>
      <c r="M47" s="73">
        <v>3</v>
      </c>
      <c r="N47" s="74">
        <v>0</v>
      </c>
      <c r="O47" s="73">
        <v>25</v>
      </c>
      <c r="P47" s="74">
        <v>9</v>
      </c>
      <c r="Q47" s="73">
        <v>25</v>
      </c>
      <c r="R47" s="74">
        <v>18</v>
      </c>
      <c r="S47" s="73">
        <v>25</v>
      </c>
      <c r="T47" s="74">
        <v>15</v>
      </c>
      <c r="U47" s="73"/>
      <c r="V47" s="74"/>
      <c r="W47" s="73"/>
      <c r="X47" s="74"/>
      <c r="Y47" s="34"/>
      <c r="Z47" s="68" t="str">
        <f>+$Z$23</f>
        <v>Palestra: Nuova Abbadia - Via Anglesio, 17 - TORINO</v>
      </c>
      <c r="AA47" s="47"/>
      <c r="AB47" s="39">
        <f>IF($N$47=2,2,IF($M$47=3,3,IF($M$47=2,1,0)))</f>
        <v>3</v>
      </c>
      <c r="AC47" s="40">
        <f>IF($M$47=2,2,IF($N$47=3,3,IF($N$47=2,1,0)))</f>
        <v>0</v>
      </c>
      <c r="AD47" s="40">
        <f>IF($M$47+$N$47&gt;0,1,0)</f>
        <v>1</v>
      </c>
      <c r="AE47" s="41"/>
      <c r="AF47" s="41">
        <f>IF($AB$47&lt;2,0,1)</f>
        <v>1</v>
      </c>
      <c r="AG47" s="42">
        <f>IF($AC$47&lt;2,0,1)</f>
        <v>0</v>
      </c>
      <c r="AH47" s="48"/>
      <c r="AI47" s="48"/>
      <c r="AJ47" s="48"/>
      <c r="AK47" s="48"/>
      <c r="AL47" s="48"/>
      <c r="AM47" s="48"/>
    </row>
    <row r="48" spans="1:39" ht="13.5" customHeight="1" thickBot="1">
      <c r="A48" s="12"/>
      <c r="B48" s="2"/>
      <c r="C48" s="96"/>
      <c r="D48" s="13"/>
      <c r="E48" s="13"/>
      <c r="F48" s="107"/>
      <c r="G48" s="98" t="s">
        <v>24</v>
      </c>
      <c r="H48" s="108"/>
      <c r="I48" s="14"/>
      <c r="J48" s="14"/>
      <c r="K48" s="14"/>
      <c r="L48" s="32"/>
      <c r="M48" s="114" t="s">
        <v>39</v>
      </c>
      <c r="N48" s="115"/>
      <c r="O48" s="114" t="s">
        <v>40</v>
      </c>
      <c r="P48" s="115"/>
      <c r="Q48" s="114" t="s">
        <v>41</v>
      </c>
      <c r="R48" s="115"/>
      <c r="S48" s="114" t="s">
        <v>78</v>
      </c>
      <c r="T48" s="115"/>
      <c r="U48" s="114" t="s">
        <v>42</v>
      </c>
      <c r="V48" s="115"/>
      <c r="W48" s="114" t="s">
        <v>43</v>
      </c>
      <c r="X48" s="115"/>
      <c r="Y48" s="34"/>
      <c r="Z48" s="68"/>
      <c r="AA48" s="47"/>
      <c r="AB48" s="39"/>
      <c r="AC48" s="40"/>
      <c r="AD48" s="40"/>
      <c r="AE48" s="41"/>
      <c r="AF48" s="41"/>
      <c r="AG48" s="42"/>
      <c r="AH48" s="48"/>
      <c r="AI48" s="48"/>
      <c r="AJ48" s="48"/>
      <c r="AK48" s="48"/>
      <c r="AL48" s="48"/>
      <c r="AM48" s="48"/>
    </row>
    <row r="49" spans="1:39" ht="13.5" customHeight="1">
      <c r="A49" s="27">
        <v>42</v>
      </c>
      <c r="B49" s="2"/>
      <c r="C49" s="96" t="str">
        <f>+$F$1</f>
        <v>U12A</v>
      </c>
      <c r="D49" s="109">
        <v>119</v>
      </c>
      <c r="E49" s="110">
        <f>+F49</f>
        <v>40530</v>
      </c>
      <c r="F49" s="107">
        <f>$K$1+$B$20+$A$49</f>
        <v>40530</v>
      </c>
      <c r="G49" s="96" t="s">
        <v>16</v>
      </c>
      <c r="H49" s="108">
        <f>+$H$20</f>
        <v>15</v>
      </c>
      <c r="I49" s="14" t="str">
        <f>+$I$20</f>
        <v>MAPPANO VOLLEY</v>
      </c>
      <c r="J49" s="26" t="s">
        <v>17</v>
      </c>
      <c r="K49" s="14" t="str">
        <f>+$I$22</f>
        <v>SETTIMO PALLAVOLO</v>
      </c>
      <c r="L49" s="32" t="s">
        <v>85</v>
      </c>
      <c r="M49" s="69">
        <v>2</v>
      </c>
      <c r="N49" s="70">
        <v>1</v>
      </c>
      <c r="O49" s="69">
        <v>25</v>
      </c>
      <c r="P49" s="70">
        <v>15</v>
      </c>
      <c r="Q49" s="69">
        <v>9</v>
      </c>
      <c r="R49" s="70">
        <v>25</v>
      </c>
      <c r="S49" s="69">
        <v>25</v>
      </c>
      <c r="T49" s="70">
        <v>14</v>
      </c>
      <c r="U49" s="69"/>
      <c r="V49" s="70"/>
      <c r="W49" s="69"/>
      <c r="X49" s="70"/>
      <c r="Y49" s="34"/>
      <c r="Z49" s="68" t="str">
        <f>+$Z$20</f>
        <v>Palestra: Scuoal Media Falcone - Via Tibaldi, 70 - MAPPANO DI BORGARO T.SE</v>
      </c>
      <c r="AA49" s="47"/>
      <c r="AB49" s="39">
        <f>IF($N$49=2,2,IF($M$49=3,3,IF($M$49=2,1,0)))</f>
        <v>1</v>
      </c>
      <c r="AC49" s="40">
        <f>IF($M$49=2,2,IF($N$49=3,3,IF($N$49=2,1,0)))</f>
        <v>2</v>
      </c>
      <c r="AD49" s="40">
        <f>IF($M$49+$N$49&gt;0,1,0)</f>
        <v>1</v>
      </c>
      <c r="AE49" s="41"/>
      <c r="AF49" s="41">
        <f>IF($AB$49&lt;2,0,1)</f>
        <v>0</v>
      </c>
      <c r="AG49" s="42">
        <f>IF($AC$49&lt;2,0,1)</f>
        <v>1</v>
      </c>
      <c r="AH49" s="48"/>
      <c r="AI49" s="48"/>
      <c r="AJ49" s="48"/>
      <c r="AK49" s="48"/>
      <c r="AL49" s="48"/>
      <c r="AM49" s="48"/>
    </row>
    <row r="50" spans="1:39" ht="13.5" customHeight="1">
      <c r="A50" s="28"/>
      <c r="B50" s="2"/>
      <c r="C50" s="96" t="str">
        <f>+$F$1</f>
        <v>U12A</v>
      </c>
      <c r="D50" s="109">
        <v>120</v>
      </c>
      <c r="E50" s="110">
        <f>+F50</f>
        <v>40531</v>
      </c>
      <c r="F50" s="107">
        <f>$K$1+$B$19+$A$49</f>
        <v>40531</v>
      </c>
      <c r="G50" s="96" t="s">
        <v>16</v>
      </c>
      <c r="H50" s="108">
        <f>+$H$19</f>
        <v>11</v>
      </c>
      <c r="I50" s="14" t="str">
        <f>+$I$19</f>
        <v>LASALLIANO S.GIULIA</v>
      </c>
      <c r="J50" s="26" t="s">
        <v>17</v>
      </c>
      <c r="K50" s="14" t="str">
        <f>+$I$18</f>
        <v>VOLLEY CRESCENTINO</v>
      </c>
      <c r="L50" s="32"/>
      <c r="M50" s="71">
        <v>3</v>
      </c>
      <c r="N50" s="72">
        <v>0</v>
      </c>
      <c r="O50" s="71">
        <v>25</v>
      </c>
      <c r="P50" s="72">
        <v>11</v>
      </c>
      <c r="Q50" s="71">
        <v>25</v>
      </c>
      <c r="R50" s="72">
        <v>7</v>
      </c>
      <c r="S50" s="71">
        <v>25</v>
      </c>
      <c r="T50" s="72">
        <v>5</v>
      </c>
      <c r="U50" s="71"/>
      <c r="V50" s="72"/>
      <c r="W50" s="71"/>
      <c r="X50" s="72"/>
      <c r="Y50" s="34"/>
      <c r="Z50" s="68" t="str">
        <f>+$Z$19</f>
        <v>Palestra: Colletta: Va Ragazzoni, 5 - TORINO</v>
      </c>
      <c r="AA50" s="47"/>
      <c r="AB50" s="39">
        <f>IF($N$50=2,2,IF($M$50=3,3,IF($M$50=2,1,0)))</f>
        <v>3</v>
      </c>
      <c r="AC50" s="40">
        <f>IF($M$50=2,2,IF($N$50=3,3,IF($N$50=2,1,0)))</f>
        <v>0</v>
      </c>
      <c r="AD50" s="40">
        <f>IF($M$50+$N$50&gt;0,1,0)</f>
        <v>1</v>
      </c>
      <c r="AE50" s="41"/>
      <c r="AF50" s="41">
        <f>IF($AB$50&lt;2,0,1)</f>
        <v>1</v>
      </c>
      <c r="AG50" s="42">
        <f>IF($AC$50&lt;2,0,1)</f>
        <v>0</v>
      </c>
      <c r="AH50" s="48"/>
      <c r="AI50" s="48"/>
      <c r="AJ50" s="48"/>
      <c r="AK50" s="48"/>
      <c r="AL50" s="48"/>
      <c r="AM50" s="48"/>
    </row>
    <row r="51" spans="1:39" ht="13.5" customHeight="1" thickBot="1">
      <c r="A51" s="29"/>
      <c r="B51" s="2"/>
      <c r="C51" s="96" t="str">
        <f>+$F$1</f>
        <v>U12A</v>
      </c>
      <c r="D51" s="109">
        <v>121</v>
      </c>
      <c r="E51" s="110">
        <f>+F51</f>
        <v>40530</v>
      </c>
      <c r="F51" s="107">
        <f>+$K$1+$B$21+$A$49</f>
        <v>40530</v>
      </c>
      <c r="G51" s="96" t="s">
        <v>16</v>
      </c>
      <c r="H51" s="104">
        <v>18</v>
      </c>
      <c r="I51" s="14" t="str">
        <f>+$I$21</f>
        <v>ALTO CANAVESE VOLLEY</v>
      </c>
      <c r="J51" s="14" t="s">
        <v>17</v>
      </c>
      <c r="K51" s="14" t="str">
        <f>+$I$23</f>
        <v>ALLOTREB</v>
      </c>
      <c r="L51" s="32"/>
      <c r="M51" s="73">
        <v>0</v>
      </c>
      <c r="N51" s="74">
        <v>3</v>
      </c>
      <c r="O51" s="73">
        <v>22</v>
      </c>
      <c r="P51" s="74">
        <v>25</v>
      </c>
      <c r="Q51" s="73">
        <v>23</v>
      </c>
      <c r="R51" s="74">
        <v>25</v>
      </c>
      <c r="S51" s="73">
        <v>14</v>
      </c>
      <c r="T51" s="74">
        <v>25</v>
      </c>
      <c r="U51" s="73"/>
      <c r="V51" s="74"/>
      <c r="W51" s="73"/>
      <c r="X51" s="74"/>
      <c r="Y51" s="34"/>
      <c r="Z51" s="68" t="str">
        <f>+$Z$21</f>
        <v>Palestra: Palazzetto - Via Cappa - CUORGNE'</v>
      </c>
      <c r="AA51" s="47"/>
      <c r="AB51" s="39">
        <f>IF($N$51=2,2,IF($M$51=3,3,IF($M$51=2,1,0)))</f>
        <v>0</v>
      </c>
      <c r="AC51" s="40">
        <f>IF($M$51=2,2,IF($N$51=3,3,IF($N$51=2,1,0)))</f>
        <v>3</v>
      </c>
      <c r="AD51" s="40">
        <f>IF($M$51+$N$51&gt;0,1,0)</f>
        <v>1</v>
      </c>
      <c r="AE51" s="41"/>
      <c r="AF51" s="41">
        <f>IF($AB$51&lt;2,0,1)</f>
        <v>0</v>
      </c>
      <c r="AG51" s="42">
        <f>IF($AC$51&lt;2,0,1)</f>
        <v>1</v>
      </c>
      <c r="AH51" s="48"/>
      <c r="AI51" s="48"/>
      <c r="AJ51" s="48"/>
      <c r="AK51" s="48"/>
      <c r="AL51" s="48"/>
      <c r="AM51" s="48"/>
    </row>
    <row r="52" spans="1:39" ht="13.5" customHeight="1" thickBot="1">
      <c r="A52" s="12"/>
      <c r="B52" s="2"/>
      <c r="C52" s="96"/>
      <c r="D52" s="13"/>
      <c r="E52" s="13"/>
      <c r="F52" s="107"/>
      <c r="G52" s="98" t="s">
        <v>25</v>
      </c>
      <c r="H52" s="108"/>
      <c r="I52" s="14"/>
      <c r="J52" s="14"/>
      <c r="K52" s="14"/>
      <c r="L52" s="32"/>
      <c r="M52" s="114" t="s">
        <v>39</v>
      </c>
      <c r="N52" s="115"/>
      <c r="O52" s="114" t="s">
        <v>40</v>
      </c>
      <c r="P52" s="115"/>
      <c r="Q52" s="114" t="s">
        <v>41</v>
      </c>
      <c r="R52" s="115"/>
      <c r="S52" s="114" t="s">
        <v>78</v>
      </c>
      <c r="T52" s="115"/>
      <c r="U52" s="114" t="s">
        <v>42</v>
      </c>
      <c r="V52" s="115"/>
      <c r="W52" s="114" t="s">
        <v>43</v>
      </c>
      <c r="X52" s="115"/>
      <c r="Y52" s="34"/>
      <c r="Z52" s="68"/>
      <c r="AA52" s="47"/>
      <c r="AB52" s="39"/>
      <c r="AC52" s="40"/>
      <c r="AD52" s="40"/>
      <c r="AE52" s="41"/>
      <c r="AF52" s="41"/>
      <c r="AG52" s="42"/>
      <c r="AH52" s="48"/>
      <c r="AI52" s="48"/>
      <c r="AJ52" s="48"/>
      <c r="AK52" s="48"/>
      <c r="AL52" s="48"/>
      <c r="AM52" s="48"/>
    </row>
    <row r="53" spans="1:39" ht="13.5" customHeight="1">
      <c r="A53" s="27">
        <v>70</v>
      </c>
      <c r="B53" s="2"/>
      <c r="C53" s="100" t="str">
        <f>+$F$1</f>
        <v>U12A</v>
      </c>
      <c r="D53" s="106">
        <v>122</v>
      </c>
      <c r="E53" s="102">
        <f>+F53</f>
        <v>40558</v>
      </c>
      <c r="F53" s="103">
        <v>40558</v>
      </c>
      <c r="G53" s="100" t="s">
        <v>16</v>
      </c>
      <c r="H53" s="104">
        <v>15</v>
      </c>
      <c r="I53" s="98" t="str">
        <f>+$I$18</f>
        <v>VOLLEY CRESCENTINO</v>
      </c>
      <c r="J53" s="105" t="s">
        <v>17</v>
      </c>
      <c r="K53" s="98" t="str">
        <f>+$I$20</f>
        <v>MAPPANO VOLLEY</v>
      </c>
      <c r="L53" s="111" t="s">
        <v>76</v>
      </c>
      <c r="M53" s="69">
        <v>0</v>
      </c>
      <c r="N53" s="70">
        <v>3</v>
      </c>
      <c r="O53" s="69">
        <v>8</v>
      </c>
      <c r="P53" s="70">
        <v>25</v>
      </c>
      <c r="Q53" s="69">
        <v>21</v>
      </c>
      <c r="R53" s="70">
        <v>25</v>
      </c>
      <c r="S53" s="69">
        <v>13</v>
      </c>
      <c r="T53" s="70">
        <v>25</v>
      </c>
      <c r="U53" s="69"/>
      <c r="V53" s="70"/>
      <c r="W53" s="69"/>
      <c r="X53" s="70"/>
      <c r="Y53" s="34"/>
      <c r="Z53" s="68" t="str">
        <f>+$Z$18</f>
        <v>Palestra: Scuole Media - Via Manzoni, 14 - CRESCENTINO</v>
      </c>
      <c r="AA53" s="47"/>
      <c r="AB53" s="39">
        <f>IF($N$53=2,2,IF($M$53=3,3,IF($M$53=2,1,0)))</f>
        <v>0</v>
      </c>
      <c r="AC53" s="40">
        <f>IF($M$53=2,2,IF($N$53=3,3,IF($N$53=2,1,0)))</f>
        <v>3</v>
      </c>
      <c r="AD53" s="40">
        <f>IF($M$53+$N$53&gt;0,1,0)</f>
        <v>1</v>
      </c>
      <c r="AE53" s="41"/>
      <c r="AF53" s="41">
        <f>IF($AB$53&lt;2,0,1)</f>
        <v>0</v>
      </c>
      <c r="AG53" s="42">
        <f>IF($AC$53&lt;2,0,1)</f>
        <v>1</v>
      </c>
      <c r="AH53" s="48"/>
      <c r="AI53" s="48"/>
      <c r="AJ53" s="48"/>
      <c r="AK53" s="48"/>
      <c r="AL53" s="48"/>
      <c r="AM53" s="48"/>
    </row>
    <row r="54" spans="1:39" ht="13.5" customHeight="1">
      <c r="A54" s="28"/>
      <c r="B54" s="2"/>
      <c r="C54" s="96" t="str">
        <f>+$F$1</f>
        <v>U12A</v>
      </c>
      <c r="D54" s="109">
        <v>123</v>
      </c>
      <c r="E54" s="110">
        <f>+F54</f>
        <v>40559</v>
      </c>
      <c r="F54" s="107">
        <f>$K$1+$B$22+$A$53</f>
        <v>40559</v>
      </c>
      <c r="G54" s="96" t="s">
        <v>16</v>
      </c>
      <c r="H54" s="108">
        <f>+$H$22</f>
        <v>9.3</v>
      </c>
      <c r="I54" s="14" t="str">
        <f>+$I$22</f>
        <v>SETTIMO PALLAVOLO</v>
      </c>
      <c r="J54" s="26" t="s">
        <v>17</v>
      </c>
      <c r="K54" s="14" t="str">
        <f>+$I$21</f>
        <v>ALTO CANAVESE VOLLEY</v>
      </c>
      <c r="L54" s="32" t="s">
        <v>86</v>
      </c>
      <c r="M54" s="71">
        <v>3</v>
      </c>
      <c r="N54" s="72">
        <v>0</v>
      </c>
      <c r="O54" s="71">
        <v>25</v>
      </c>
      <c r="P54" s="72">
        <v>9</v>
      </c>
      <c r="Q54" s="71">
        <v>25</v>
      </c>
      <c r="R54" s="72">
        <v>9</v>
      </c>
      <c r="S54" s="71">
        <v>25</v>
      </c>
      <c r="T54" s="72">
        <v>4</v>
      </c>
      <c r="U54" s="71"/>
      <c r="V54" s="72"/>
      <c r="W54" s="71"/>
      <c r="X54" s="72"/>
      <c r="Y54" s="34"/>
      <c r="Z54" s="68" t="str">
        <f>+$Z$22</f>
        <v>Palestra: Scuola Elementare Andersen - Via Consolata - SETTIMO T.SE</v>
      </c>
      <c r="AA54" s="47"/>
      <c r="AB54" s="39">
        <f>IF($N$54=2,2,IF($M$54=3,3,IF($M$54=2,1,0)))</f>
        <v>3</v>
      </c>
      <c r="AC54" s="40">
        <f>IF($M$54=2,2,IF($N$54=3,3,IF($N$54=2,1,0)))</f>
        <v>0</v>
      </c>
      <c r="AD54" s="40">
        <f>IF($M$54+$N$54&gt;0,1,0)</f>
        <v>1</v>
      </c>
      <c r="AE54" s="41"/>
      <c r="AF54" s="41">
        <f>IF($AB$54&lt;2,0,1)</f>
        <v>1</v>
      </c>
      <c r="AG54" s="42">
        <f>IF($AC$54&lt;2,0,1)</f>
        <v>0</v>
      </c>
      <c r="AH54" s="48"/>
      <c r="AI54" s="48"/>
      <c r="AJ54" s="48"/>
      <c r="AK54" s="48"/>
      <c r="AL54" s="48"/>
      <c r="AM54" s="48"/>
    </row>
    <row r="55" spans="1:39" ht="13.5" customHeight="1" thickBot="1">
      <c r="A55" s="29"/>
      <c r="B55" s="2"/>
      <c r="C55" s="96" t="str">
        <f>+$F$1</f>
        <v>U12A</v>
      </c>
      <c r="D55" s="109">
        <v>124</v>
      </c>
      <c r="E55" s="110">
        <f>+F55</f>
        <v>40563</v>
      </c>
      <c r="F55" s="107">
        <f>+$K$1+$B$23+$A$53</f>
        <v>40563</v>
      </c>
      <c r="G55" s="96" t="s">
        <v>16</v>
      </c>
      <c r="H55" s="108">
        <f>+$H$23</f>
        <v>19</v>
      </c>
      <c r="I55" s="14" t="str">
        <f>+$I$23</f>
        <v>ALLOTREB</v>
      </c>
      <c r="J55" s="14" t="s">
        <v>17</v>
      </c>
      <c r="K55" s="14" t="str">
        <f>+$I$19</f>
        <v>LASALLIANO S.GIULIA</v>
      </c>
      <c r="L55" s="32"/>
      <c r="M55" s="73">
        <v>0</v>
      </c>
      <c r="N55" s="74">
        <v>3</v>
      </c>
      <c r="O55" s="73">
        <v>24</v>
      </c>
      <c r="P55" s="74">
        <v>26</v>
      </c>
      <c r="Q55" s="73">
        <v>23</v>
      </c>
      <c r="R55" s="74">
        <v>25</v>
      </c>
      <c r="S55" s="73">
        <v>22</v>
      </c>
      <c r="T55" s="74">
        <v>25</v>
      </c>
      <c r="U55" s="73"/>
      <c r="V55" s="74"/>
      <c r="W55" s="73"/>
      <c r="X55" s="74"/>
      <c r="Y55" s="34"/>
      <c r="Z55" s="68" t="str">
        <f>+$Z$23</f>
        <v>Palestra: Nuova Abbadia - Via Anglesio, 17 - TORINO</v>
      </c>
      <c r="AA55" s="47"/>
      <c r="AB55" s="39">
        <f>IF($N$55=2,2,IF($M$55=3,3,IF($M$55=2,1,0)))</f>
        <v>0</v>
      </c>
      <c r="AC55" s="40">
        <f>IF($M$55=2,2,IF($N$55=3,3,IF($N$55=2,1,0)))</f>
        <v>3</v>
      </c>
      <c r="AD55" s="40">
        <f>IF($M$55+$N$55&gt;0,1,0)</f>
        <v>1</v>
      </c>
      <c r="AE55" s="41"/>
      <c r="AF55" s="41">
        <f>IF($AB$55&lt;2,0,1)</f>
        <v>0</v>
      </c>
      <c r="AG55" s="42">
        <f>IF($AC$55&lt;2,0,1)</f>
        <v>1</v>
      </c>
      <c r="AH55" s="48"/>
      <c r="AI55" s="48"/>
      <c r="AJ55" s="48"/>
      <c r="AK55" s="48"/>
      <c r="AL55" s="48"/>
      <c r="AM55" s="48"/>
    </row>
    <row r="56" spans="1:39" ht="13.5" customHeight="1" thickBot="1">
      <c r="A56" s="12"/>
      <c r="B56" s="2"/>
      <c r="C56" s="96"/>
      <c r="D56" s="13"/>
      <c r="E56" s="13"/>
      <c r="F56" s="107"/>
      <c r="G56" s="98" t="s">
        <v>26</v>
      </c>
      <c r="H56" s="108"/>
      <c r="I56" s="14"/>
      <c r="J56" s="14"/>
      <c r="K56" s="14"/>
      <c r="L56" s="32"/>
      <c r="M56" s="114" t="s">
        <v>39</v>
      </c>
      <c r="N56" s="115"/>
      <c r="O56" s="114" t="s">
        <v>40</v>
      </c>
      <c r="P56" s="115"/>
      <c r="Q56" s="114" t="s">
        <v>41</v>
      </c>
      <c r="R56" s="115"/>
      <c r="S56" s="114" t="s">
        <v>78</v>
      </c>
      <c r="T56" s="115"/>
      <c r="U56" s="114" t="s">
        <v>42</v>
      </c>
      <c r="V56" s="115"/>
      <c r="W56" s="114" t="s">
        <v>43</v>
      </c>
      <c r="X56" s="115"/>
      <c r="Y56" s="34"/>
      <c r="Z56" s="68"/>
      <c r="AA56" s="47"/>
      <c r="AB56" s="39"/>
      <c r="AC56" s="40"/>
      <c r="AD56" s="40"/>
      <c r="AE56" s="41"/>
      <c r="AF56" s="41"/>
      <c r="AG56" s="42"/>
      <c r="AH56" s="48"/>
      <c r="AI56" s="48"/>
      <c r="AJ56" s="48"/>
      <c r="AK56" s="48"/>
      <c r="AL56" s="48"/>
      <c r="AM56" s="48"/>
    </row>
    <row r="57" spans="1:39" ht="13.5" customHeight="1">
      <c r="A57" s="27">
        <v>77</v>
      </c>
      <c r="B57" s="2"/>
      <c r="C57" s="96" t="str">
        <f>+$F$1</f>
        <v>U12A</v>
      </c>
      <c r="D57" s="109">
        <v>125</v>
      </c>
      <c r="E57" s="110">
        <f>+F57</f>
        <v>40565</v>
      </c>
      <c r="F57" s="107">
        <f>$K$1+$B$21+$A$57</f>
        <v>40565</v>
      </c>
      <c r="G57" s="96" t="s">
        <v>16</v>
      </c>
      <c r="H57" s="104">
        <v>15</v>
      </c>
      <c r="I57" s="14" t="str">
        <f>+$I$21</f>
        <v>ALTO CANAVESE VOLLEY</v>
      </c>
      <c r="J57" s="26" t="s">
        <v>17</v>
      </c>
      <c r="K57" s="14" t="str">
        <f>+$I$18</f>
        <v>VOLLEY CRESCENTINO</v>
      </c>
      <c r="L57" s="32"/>
      <c r="M57" s="69">
        <v>3</v>
      </c>
      <c r="N57" s="70">
        <v>0</v>
      </c>
      <c r="O57" s="69">
        <v>25</v>
      </c>
      <c r="P57" s="70">
        <v>16</v>
      </c>
      <c r="Q57" s="69">
        <v>25</v>
      </c>
      <c r="R57" s="70">
        <v>18</v>
      </c>
      <c r="S57" s="69">
        <v>28</v>
      </c>
      <c r="T57" s="70">
        <v>26</v>
      </c>
      <c r="U57" s="69"/>
      <c r="V57" s="70"/>
      <c r="W57" s="69"/>
      <c r="X57" s="70"/>
      <c r="Y57" s="34"/>
      <c r="Z57" s="68" t="str">
        <f>+$Z$21</f>
        <v>Palestra: Palazzetto - Via Cappa - CUORGNE'</v>
      </c>
      <c r="AA57" s="47"/>
      <c r="AB57" s="39">
        <f>IF($N$57=2,2,IF($M$57=3,3,IF($M$57=2,1,0)))</f>
        <v>3</v>
      </c>
      <c r="AC57" s="40">
        <f>IF($M$57=2,2,IF($N$57=3,3,IF($N$57=2,1,0)))</f>
        <v>0</v>
      </c>
      <c r="AD57" s="40">
        <f>IF($M$57+$N$57&gt;0,1,0)</f>
        <v>1</v>
      </c>
      <c r="AE57" s="41"/>
      <c r="AF57" s="41">
        <f>IF($AB$57&lt;2,0,1)</f>
        <v>1</v>
      </c>
      <c r="AG57" s="42">
        <f>IF($AC$57&lt;2,0,1)</f>
        <v>0</v>
      </c>
      <c r="AH57" s="48"/>
      <c r="AI57" s="48"/>
      <c r="AJ57" s="48"/>
      <c r="AK57" s="48"/>
      <c r="AL57" s="48"/>
      <c r="AM57" s="48"/>
    </row>
    <row r="58" spans="1:39" ht="13.5" customHeight="1">
      <c r="A58" s="28"/>
      <c r="B58" s="2"/>
      <c r="C58" s="96" t="str">
        <f>+$F$1</f>
        <v>U12A</v>
      </c>
      <c r="D58" s="109">
        <v>126</v>
      </c>
      <c r="E58" s="110">
        <f>+F58</f>
        <v>40565</v>
      </c>
      <c r="F58" s="107">
        <f>$K$1+$B$20+$A$57</f>
        <v>40565</v>
      </c>
      <c r="G58" s="96" t="s">
        <v>16</v>
      </c>
      <c r="H58" s="108">
        <f>+$H$20</f>
        <v>15</v>
      </c>
      <c r="I58" s="14" t="str">
        <f>+$I$20</f>
        <v>MAPPANO VOLLEY</v>
      </c>
      <c r="J58" s="26" t="s">
        <v>17</v>
      </c>
      <c r="K58" s="14" t="str">
        <f>+$I$19</f>
        <v>LASALLIANO S.GIULIA</v>
      </c>
      <c r="L58" s="32"/>
      <c r="M58" s="71">
        <v>0</v>
      </c>
      <c r="N58" s="72">
        <v>3</v>
      </c>
      <c r="O58" s="71">
        <v>22</v>
      </c>
      <c r="P58" s="72">
        <v>25</v>
      </c>
      <c r="Q58" s="71">
        <v>19</v>
      </c>
      <c r="R58" s="72">
        <v>25</v>
      </c>
      <c r="S58" s="71">
        <v>20</v>
      </c>
      <c r="T58" s="72">
        <v>25</v>
      </c>
      <c r="U58" s="71"/>
      <c r="V58" s="72"/>
      <c r="W58" s="71"/>
      <c r="X58" s="72"/>
      <c r="Y58" s="34"/>
      <c r="Z58" s="68" t="str">
        <f>+$Z$20</f>
        <v>Palestra: Scuoal Media Falcone - Via Tibaldi, 70 - MAPPANO DI BORGARO T.SE</v>
      </c>
      <c r="AA58" s="47"/>
      <c r="AB58" s="39">
        <f>IF($N$58=2,2,IF($M$58=3,3,IF($M$58=2,1,0)))</f>
        <v>0</v>
      </c>
      <c r="AC58" s="40">
        <f>IF($M$58=2,2,IF($N$58=3,3,IF($N$58=2,1,0)))</f>
        <v>3</v>
      </c>
      <c r="AD58" s="40">
        <f>IF($M$58+$N$58&gt;0,1,0)</f>
        <v>1</v>
      </c>
      <c r="AE58" s="41"/>
      <c r="AF58" s="41">
        <f>IF($AB$58&lt;2,0,1)</f>
        <v>0</v>
      </c>
      <c r="AG58" s="42">
        <f>IF($AC$58&lt;2,0,1)</f>
        <v>1</v>
      </c>
      <c r="AH58" s="48"/>
      <c r="AI58" s="48"/>
      <c r="AJ58" s="48"/>
      <c r="AK58" s="48"/>
      <c r="AL58" s="48"/>
      <c r="AM58" s="48"/>
    </row>
    <row r="59" spans="1:39" ht="13.5" customHeight="1" thickBot="1">
      <c r="A59" s="29"/>
      <c r="B59" s="2"/>
      <c r="C59" s="96" t="str">
        <f>+$F$1</f>
        <v>U12A</v>
      </c>
      <c r="D59" s="109">
        <v>127</v>
      </c>
      <c r="E59" s="110" t="str">
        <f>+F59</f>
        <v>????</v>
      </c>
      <c r="F59" s="107" t="s">
        <v>73</v>
      </c>
      <c r="G59" s="96" t="s">
        <v>16</v>
      </c>
      <c r="H59" s="108" t="s">
        <v>73</v>
      </c>
      <c r="I59" s="14" t="str">
        <f>+$I$22</f>
        <v>SETTIMO PALLAVOLO</v>
      </c>
      <c r="J59" s="14" t="s">
        <v>17</v>
      </c>
      <c r="K59" s="14" t="str">
        <f>+$I$23</f>
        <v>ALLOTREB</v>
      </c>
      <c r="L59" s="32" t="s">
        <v>81</v>
      </c>
      <c r="M59" s="73">
        <v>2</v>
      </c>
      <c r="N59" s="74">
        <v>1</v>
      </c>
      <c r="O59" s="73">
        <v>17</v>
      </c>
      <c r="P59" s="74">
        <v>25</v>
      </c>
      <c r="Q59" s="73">
        <v>25</v>
      </c>
      <c r="R59" s="74">
        <v>21</v>
      </c>
      <c r="S59" s="73">
        <v>25</v>
      </c>
      <c r="T59" s="74">
        <v>11</v>
      </c>
      <c r="U59" s="73"/>
      <c r="V59" s="74"/>
      <c r="W59" s="73"/>
      <c r="X59" s="74"/>
      <c r="Y59" s="34"/>
      <c r="Z59" s="68" t="str">
        <f>+$Z$22</f>
        <v>Palestra: Scuola Elementare Andersen - Via Consolata - SETTIMO T.SE</v>
      </c>
      <c r="AA59" s="47"/>
      <c r="AB59" s="39">
        <f>IF($N$59=2,2,IF($M$59=3,3,IF($M$59=2,1,0)))</f>
        <v>1</v>
      </c>
      <c r="AC59" s="40">
        <f>IF($M$59=2,2,IF($N$59=3,3,IF($N$59=2,1,0)))</f>
        <v>2</v>
      </c>
      <c r="AD59" s="40">
        <f>IF($M$59+$N$59&gt;0,1,0)</f>
        <v>1</v>
      </c>
      <c r="AE59" s="41"/>
      <c r="AF59" s="41">
        <f>IF($AB$59&lt;2,0,1)</f>
        <v>0</v>
      </c>
      <c r="AG59" s="42">
        <f>IF($AC$59&lt;2,0,1)</f>
        <v>1</v>
      </c>
      <c r="AH59" s="48"/>
      <c r="AI59" s="48"/>
      <c r="AJ59" s="48"/>
      <c r="AK59" s="48"/>
      <c r="AL59" s="48"/>
      <c r="AM59" s="48"/>
    </row>
    <row r="60" spans="1:39" ht="13.5" customHeight="1" thickBot="1">
      <c r="A60" s="12"/>
      <c r="B60" s="2"/>
      <c r="C60" s="96"/>
      <c r="D60" s="13"/>
      <c r="E60" s="13"/>
      <c r="F60" s="107"/>
      <c r="G60" s="98" t="s">
        <v>27</v>
      </c>
      <c r="H60" s="108"/>
      <c r="I60" s="14"/>
      <c r="J60" s="14"/>
      <c r="K60" s="14"/>
      <c r="L60" s="32"/>
      <c r="M60" s="114" t="s">
        <v>39</v>
      </c>
      <c r="N60" s="115"/>
      <c r="O60" s="114" t="s">
        <v>40</v>
      </c>
      <c r="P60" s="115"/>
      <c r="Q60" s="114" t="s">
        <v>41</v>
      </c>
      <c r="R60" s="115"/>
      <c r="S60" s="114" t="s">
        <v>78</v>
      </c>
      <c r="T60" s="115"/>
      <c r="U60" s="114" t="s">
        <v>42</v>
      </c>
      <c r="V60" s="115"/>
      <c r="W60" s="114" t="s">
        <v>43</v>
      </c>
      <c r="X60" s="115"/>
      <c r="Y60" s="34"/>
      <c r="Z60" s="68"/>
      <c r="AA60" s="47"/>
      <c r="AB60" s="39"/>
      <c r="AC60" s="40"/>
      <c r="AD60" s="40"/>
      <c r="AE60" s="41"/>
      <c r="AF60" s="41"/>
      <c r="AG60" s="42"/>
      <c r="AH60" s="48"/>
      <c r="AI60" s="48"/>
      <c r="AJ60" s="48"/>
      <c r="AK60" s="48"/>
      <c r="AL60" s="48"/>
      <c r="AM60" s="48"/>
    </row>
    <row r="61" spans="1:39" ht="13.5" customHeight="1">
      <c r="A61" s="27">
        <f>+A57+7</f>
        <v>84</v>
      </c>
      <c r="B61" s="2"/>
      <c r="C61" s="100" t="str">
        <f>+$F$1</f>
        <v>U12A</v>
      </c>
      <c r="D61" s="106">
        <v>128</v>
      </c>
      <c r="E61" s="102">
        <f>+F61</f>
        <v>40570</v>
      </c>
      <c r="F61" s="103">
        <v>40570</v>
      </c>
      <c r="G61" s="100" t="s">
        <v>16</v>
      </c>
      <c r="H61" s="104">
        <v>18.45</v>
      </c>
      <c r="I61" s="98" t="str">
        <f>+$I$19</f>
        <v>LASALLIANO S.GIULIA</v>
      </c>
      <c r="J61" s="105" t="s">
        <v>17</v>
      </c>
      <c r="K61" s="98" t="str">
        <f>+$I$21</f>
        <v>ALTO CANAVESE VOLLEY</v>
      </c>
      <c r="L61" s="111" t="s">
        <v>87</v>
      </c>
      <c r="M61" s="69">
        <v>1</v>
      </c>
      <c r="N61" s="70">
        <v>2</v>
      </c>
      <c r="O61" s="69">
        <v>24</v>
      </c>
      <c r="P61" s="70">
        <v>26</v>
      </c>
      <c r="Q61" s="69">
        <v>11</v>
      </c>
      <c r="R61" s="70">
        <v>25</v>
      </c>
      <c r="S61" s="69">
        <v>25</v>
      </c>
      <c r="T61" s="70">
        <v>8</v>
      </c>
      <c r="U61" s="69"/>
      <c r="V61" s="70"/>
      <c r="W61" s="69"/>
      <c r="X61" s="70"/>
      <c r="Y61" s="34"/>
      <c r="Z61" s="68" t="str">
        <f>+$Z$19</f>
        <v>Palestra: Colletta: Va Ragazzoni, 5 - TORINO</v>
      </c>
      <c r="AA61" s="47"/>
      <c r="AB61" s="39">
        <f>IF($N$61=2,2,IF($M$61=3,3,IF($M$61=2,1,0)))</f>
        <v>2</v>
      </c>
      <c r="AC61" s="40">
        <f>IF($M$61=2,2,IF($N$61=3,3,IF($N$61=2,1,0)))</f>
        <v>1</v>
      </c>
      <c r="AD61" s="40">
        <f>IF($M$61+$N$61&gt;0,1,0)</f>
        <v>1</v>
      </c>
      <c r="AE61" s="41"/>
      <c r="AF61" s="41">
        <f>IF($AB$61&lt;2,0,1)</f>
        <v>1</v>
      </c>
      <c r="AG61" s="42">
        <f>IF($AC$61&lt;2,0,1)</f>
        <v>0</v>
      </c>
      <c r="AH61" s="48"/>
      <c r="AI61" s="48"/>
      <c r="AJ61" s="48"/>
      <c r="AK61" s="48"/>
      <c r="AL61" s="48"/>
      <c r="AM61" s="48"/>
    </row>
    <row r="62" spans="1:39" ht="13.5" customHeight="1">
      <c r="A62" s="28"/>
      <c r="B62" s="2"/>
      <c r="C62" s="100" t="str">
        <f>+$F$1</f>
        <v>U12A</v>
      </c>
      <c r="D62" s="106">
        <v>129</v>
      </c>
      <c r="E62" s="102">
        <f>+F62</f>
        <v>40574</v>
      </c>
      <c r="F62" s="103">
        <f>$K$1+$B$18+$A$61</f>
        <v>40574</v>
      </c>
      <c r="G62" s="100" t="s">
        <v>16</v>
      </c>
      <c r="H62" s="104">
        <v>18.3</v>
      </c>
      <c r="I62" s="98" t="str">
        <f>+$I$18</f>
        <v>VOLLEY CRESCENTINO</v>
      </c>
      <c r="J62" s="105" t="s">
        <v>17</v>
      </c>
      <c r="K62" s="98" t="str">
        <f>+$I$22</f>
        <v>SETTIMO PALLAVOLO</v>
      </c>
      <c r="L62" s="111"/>
      <c r="M62" s="71">
        <v>0</v>
      </c>
      <c r="N62" s="72">
        <v>3</v>
      </c>
      <c r="O62" s="71">
        <v>16</v>
      </c>
      <c r="P62" s="72">
        <v>25</v>
      </c>
      <c r="Q62" s="71">
        <v>15</v>
      </c>
      <c r="R62" s="72">
        <v>25</v>
      </c>
      <c r="S62" s="71">
        <v>4</v>
      </c>
      <c r="T62" s="72">
        <v>25</v>
      </c>
      <c r="U62" s="71"/>
      <c r="V62" s="72"/>
      <c r="W62" s="71"/>
      <c r="X62" s="72"/>
      <c r="Y62" s="34"/>
      <c r="Z62" s="68" t="str">
        <f>+$Z$18</f>
        <v>Palestra: Scuole Media - Via Manzoni, 14 - CRESCENTINO</v>
      </c>
      <c r="AA62" s="47"/>
      <c r="AB62" s="39">
        <f>IF($N$62=2,2,IF($M$62=3,3,IF($M$62=2,1,0)))</f>
        <v>0</v>
      </c>
      <c r="AC62" s="40">
        <f>IF($M$62=2,2,IF($N$62=3,3,IF($N$62=2,1,0)))</f>
        <v>3</v>
      </c>
      <c r="AD62" s="40">
        <f>IF($M$62+$N$62&gt;0,1,0)</f>
        <v>1</v>
      </c>
      <c r="AE62" s="41"/>
      <c r="AF62" s="41">
        <f>IF($AB$62&lt;2,0,1)</f>
        <v>0</v>
      </c>
      <c r="AG62" s="42">
        <f>IF($AC$62&lt;2,0,1)</f>
        <v>1</v>
      </c>
      <c r="AH62" s="48"/>
      <c r="AI62" s="48"/>
      <c r="AJ62" s="48"/>
      <c r="AK62" s="48"/>
      <c r="AL62" s="48"/>
      <c r="AM62" s="48"/>
    </row>
    <row r="63" spans="1:39" ht="13.5" customHeight="1" thickBot="1">
      <c r="A63" s="29"/>
      <c r="B63" s="2"/>
      <c r="C63" s="100" t="str">
        <f>+$F$1</f>
        <v>U12A</v>
      </c>
      <c r="D63" s="106">
        <v>130</v>
      </c>
      <c r="E63" s="102">
        <f>+F63</f>
        <v>40577</v>
      </c>
      <c r="F63" s="103">
        <f>+$K$1+$B$23+$A$61</f>
        <v>40577</v>
      </c>
      <c r="G63" s="100" t="s">
        <v>16</v>
      </c>
      <c r="H63" s="104">
        <f>+$H$23</f>
        <v>19</v>
      </c>
      <c r="I63" s="98" t="str">
        <f>+$I$23</f>
        <v>ALLOTREB</v>
      </c>
      <c r="J63" s="98" t="s">
        <v>17</v>
      </c>
      <c r="K63" s="98" t="str">
        <f>+$I$20</f>
        <v>MAPPANO VOLLEY</v>
      </c>
      <c r="L63" s="111" t="s">
        <v>74</v>
      </c>
      <c r="M63" s="73">
        <v>0</v>
      </c>
      <c r="N63" s="74">
        <v>3</v>
      </c>
      <c r="O63" s="73">
        <v>19</v>
      </c>
      <c r="P63" s="74">
        <v>25</v>
      </c>
      <c r="Q63" s="73">
        <v>11</v>
      </c>
      <c r="R63" s="74">
        <v>25</v>
      </c>
      <c r="S63" s="73">
        <v>21</v>
      </c>
      <c r="T63" s="74">
        <v>25</v>
      </c>
      <c r="U63" s="73"/>
      <c r="V63" s="74"/>
      <c r="W63" s="73"/>
      <c r="X63" s="74"/>
      <c r="Y63" s="34"/>
      <c r="Z63" s="76" t="str">
        <f>+$Z$23</f>
        <v>Palestra: Nuova Abbadia - Via Anglesio, 17 - TORINO</v>
      </c>
      <c r="AA63" s="47"/>
      <c r="AB63" s="43">
        <f>IF($N$63=2,2,IF($M$63=3,3,IF($M$63=2,1,0)))</f>
        <v>0</v>
      </c>
      <c r="AC63" s="44">
        <f>IF($M$63=2,2,IF($N$63=3,3,IF($N$63=2,1,0)))</f>
        <v>3</v>
      </c>
      <c r="AD63" s="44">
        <f>IF($M$63+$N$63&gt;0,1,0)</f>
        <v>1</v>
      </c>
      <c r="AE63" s="45"/>
      <c r="AF63" s="45">
        <f>IF($AB$63&lt;2,0,1)</f>
        <v>0</v>
      </c>
      <c r="AG63" s="46">
        <f>IF($AC$63&lt;2,0,1)</f>
        <v>1</v>
      </c>
      <c r="AH63" s="48"/>
      <c r="AI63" s="48"/>
      <c r="AJ63" s="48"/>
      <c r="AK63" s="48"/>
      <c r="AL63" s="48"/>
      <c r="AM63" s="48"/>
    </row>
    <row r="64" spans="1:39" ht="13.5" customHeight="1">
      <c r="A64" s="2"/>
      <c r="B64" s="2"/>
      <c r="C64" s="101" t="s">
        <v>28</v>
      </c>
      <c r="D64" s="14"/>
      <c r="E64" s="14"/>
      <c r="F64" s="14"/>
      <c r="G64" s="14"/>
      <c r="H64" s="13"/>
      <c r="I64" s="98" t="s">
        <v>29</v>
      </c>
      <c r="J64" s="14"/>
      <c r="K64" s="14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79"/>
      <c r="Z64" s="26"/>
      <c r="AA64" s="17"/>
      <c r="AB64" s="17"/>
      <c r="AC64" s="17"/>
      <c r="AD64" s="17"/>
      <c r="AM64" s="14"/>
    </row>
    <row r="65" spans="1:39" ht="13.5" customHeight="1">
      <c r="A65" s="2"/>
      <c r="B65" s="2"/>
      <c r="C65" s="13" t="str">
        <f>+$I$18</f>
        <v>VOLLEY CRESCENTINO</v>
      </c>
      <c r="D65" s="14"/>
      <c r="E65" s="14"/>
      <c r="F65" s="14"/>
      <c r="G65" s="14"/>
      <c r="H65" s="13" t="s">
        <v>52</v>
      </c>
      <c r="I65" s="14"/>
      <c r="J65" s="14"/>
      <c r="K65" s="14"/>
      <c r="L65" s="32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80"/>
      <c r="Z65" s="17"/>
      <c r="AA65" s="17"/>
      <c r="AB65" s="17"/>
      <c r="AC65" s="17"/>
      <c r="AD65" s="17"/>
      <c r="AM65" s="14"/>
    </row>
    <row r="66" spans="1:39" ht="13.5" customHeight="1">
      <c r="A66" s="2"/>
      <c r="B66" s="2"/>
      <c r="C66" s="13" t="str">
        <f>+$I$19</f>
        <v>LASALLIANO S.GIULIA</v>
      </c>
      <c r="D66" s="14"/>
      <c r="E66" s="14"/>
      <c r="F66" s="14"/>
      <c r="G66" s="14"/>
      <c r="H66" s="13" t="s">
        <v>56</v>
      </c>
      <c r="I66" s="14"/>
      <c r="J66" s="14"/>
      <c r="K66" s="14"/>
      <c r="L66" s="32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80"/>
      <c r="Z66" s="17"/>
      <c r="AA66" s="17"/>
      <c r="AB66" s="17"/>
      <c r="AC66" s="17"/>
      <c r="AD66" s="17"/>
      <c r="AM66" s="14"/>
    </row>
    <row r="67" spans="1:39" ht="13.5" customHeight="1">
      <c r="A67" s="2"/>
      <c r="B67" s="2"/>
      <c r="C67" s="13" t="str">
        <f>+$I$20</f>
        <v>MAPPANO VOLLEY</v>
      </c>
      <c r="D67" s="14"/>
      <c r="E67" s="14"/>
      <c r="F67" s="14"/>
      <c r="G67" s="14"/>
      <c r="H67" s="13" t="s">
        <v>59</v>
      </c>
      <c r="I67" s="14"/>
      <c r="J67" s="14"/>
      <c r="K67" s="14"/>
      <c r="L67" s="32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80"/>
      <c r="Z67" s="17"/>
      <c r="AA67" s="17"/>
      <c r="AB67" s="17"/>
      <c r="AC67" s="17"/>
      <c r="AD67" s="17"/>
      <c r="AM67" s="14"/>
    </row>
    <row r="68" spans="1:39" ht="13.5" customHeight="1">
      <c r="A68" s="2"/>
      <c r="B68" s="2"/>
      <c r="C68" s="13" t="str">
        <f>+$I$21</f>
        <v>ALTO CANAVESE VOLLEY</v>
      </c>
      <c r="D68" s="14"/>
      <c r="E68" s="14"/>
      <c r="F68" s="14"/>
      <c r="G68" s="14"/>
      <c r="H68" s="13" t="s">
        <v>63</v>
      </c>
      <c r="I68" s="14"/>
      <c r="J68" s="14"/>
      <c r="K68" s="14"/>
      <c r="L68" s="32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80"/>
      <c r="Z68" s="17"/>
      <c r="AA68" s="17"/>
      <c r="AB68" s="17"/>
      <c r="AC68" s="17"/>
      <c r="AD68" s="17"/>
      <c r="AM68" s="14"/>
    </row>
    <row r="69" spans="1:39" ht="13.5" customHeight="1">
      <c r="A69" s="2"/>
      <c r="B69" s="2"/>
      <c r="C69" s="13" t="str">
        <f>+$I$22</f>
        <v>SETTIMO PALLAVOLO</v>
      </c>
      <c r="D69" s="14"/>
      <c r="E69" s="14"/>
      <c r="F69" s="14"/>
      <c r="G69" s="14"/>
      <c r="H69" s="13" t="s">
        <v>67</v>
      </c>
      <c r="I69" s="14"/>
      <c r="J69" s="14"/>
      <c r="K69" s="14"/>
      <c r="L69" s="32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80"/>
      <c r="Z69" s="17"/>
      <c r="AA69" s="17"/>
      <c r="AB69" s="17"/>
      <c r="AC69" s="17"/>
      <c r="AD69" s="17"/>
      <c r="AM69" s="14"/>
    </row>
    <row r="70" spans="1:39" ht="13.5" customHeight="1">
      <c r="A70" s="2"/>
      <c r="B70" s="2"/>
      <c r="C70" s="13" t="str">
        <f>+$I$23</f>
        <v>ALLOTREB</v>
      </c>
      <c r="D70" s="14"/>
      <c r="E70" s="14"/>
      <c r="F70" s="14"/>
      <c r="G70" s="14"/>
      <c r="H70" s="13" t="s">
        <v>72</v>
      </c>
      <c r="I70" s="14"/>
      <c r="J70" s="14"/>
      <c r="K70" s="14"/>
      <c r="L70" s="32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80"/>
      <c r="Z70" s="17"/>
      <c r="AA70" s="17"/>
      <c r="AB70" s="17"/>
      <c r="AC70" s="17"/>
      <c r="AD70" s="17"/>
      <c r="AM70" s="14"/>
    </row>
    <row r="71" spans="2:19" ht="13.5" customHeight="1">
      <c r="B71" s="1"/>
      <c r="C71" s="16"/>
      <c r="D71" s="16"/>
      <c r="E71" s="20"/>
      <c r="F71" s="20"/>
      <c r="G71" s="20"/>
      <c r="M71" s="1"/>
      <c r="N71" s="1"/>
      <c r="O71" s="1"/>
      <c r="P71" s="1"/>
      <c r="Q71" s="1"/>
      <c r="R71" s="1"/>
      <c r="S71" s="1"/>
    </row>
    <row r="72" spans="2:19" ht="13.5" customHeight="1">
      <c r="B72" s="1"/>
      <c r="C72" s="30" t="s">
        <v>32</v>
      </c>
      <c r="D72" s="20"/>
      <c r="E72" s="20"/>
      <c r="F72" s="20"/>
      <c r="G72" s="20"/>
      <c r="M72" s="1"/>
      <c r="N72" s="1"/>
      <c r="O72" s="1"/>
      <c r="P72" s="1"/>
      <c r="Q72" s="1"/>
      <c r="R72" s="1"/>
      <c r="S72" s="1"/>
    </row>
    <row r="73" spans="2:19" ht="13.5" customHeight="1">
      <c r="B73" s="1"/>
      <c r="C73" s="16"/>
      <c r="D73" s="20"/>
      <c r="E73" s="20"/>
      <c r="F73" s="20"/>
      <c r="G73" s="20"/>
      <c r="M73" s="1"/>
      <c r="N73" s="1"/>
      <c r="O73" s="1"/>
      <c r="P73" s="1"/>
      <c r="Q73" s="1"/>
      <c r="R73" s="1"/>
      <c r="S73" s="1"/>
    </row>
    <row r="74" spans="2:20" ht="13.5" customHeight="1">
      <c r="B74" s="1"/>
      <c r="C74" s="18" t="s">
        <v>31</v>
      </c>
      <c r="D74" s="20"/>
      <c r="E74" s="20"/>
      <c r="F74" s="20"/>
      <c r="G74" s="20"/>
      <c r="K74" s="17" t="s">
        <v>5</v>
      </c>
      <c r="L74" s="17" t="s">
        <v>6</v>
      </c>
      <c r="M74" s="18" t="s">
        <v>7</v>
      </c>
      <c r="N74" s="18" t="s">
        <v>8</v>
      </c>
      <c r="O74" s="18" t="s">
        <v>9</v>
      </c>
      <c r="R74" s="18" t="s">
        <v>10</v>
      </c>
      <c r="S74" s="18" t="s">
        <v>11</v>
      </c>
      <c r="T74" s="17" t="s">
        <v>12</v>
      </c>
    </row>
    <row r="75" spans="2:20" ht="13.5" customHeight="1">
      <c r="B75" s="1"/>
      <c r="C75" s="16"/>
      <c r="D75" s="20"/>
      <c r="E75" s="20"/>
      <c r="F75" s="20"/>
      <c r="G75" s="20"/>
      <c r="K75" s="1" t="s">
        <v>53</v>
      </c>
      <c r="L75" s="17">
        <v>29</v>
      </c>
      <c r="M75" s="18">
        <v>10</v>
      </c>
      <c r="N75" s="18">
        <v>10</v>
      </c>
      <c r="O75" s="18">
        <v>0</v>
      </c>
      <c r="R75" s="18">
        <v>28</v>
      </c>
      <c r="S75" s="18">
        <v>2</v>
      </c>
      <c r="T75" s="17">
        <v>14</v>
      </c>
    </row>
    <row r="76" spans="2:20" ht="13.5" customHeight="1">
      <c r="B76" s="1"/>
      <c r="C76" s="1"/>
      <c r="D76" s="20"/>
      <c r="E76" s="20"/>
      <c r="F76" s="20"/>
      <c r="G76" s="20"/>
      <c r="K76" s="16" t="s">
        <v>68</v>
      </c>
      <c r="L76" s="17">
        <v>19</v>
      </c>
      <c r="M76" s="18">
        <v>10</v>
      </c>
      <c r="N76" s="18">
        <v>7</v>
      </c>
      <c r="O76" s="18">
        <v>3</v>
      </c>
      <c r="R76" s="18">
        <v>17</v>
      </c>
      <c r="S76" s="18">
        <v>13</v>
      </c>
      <c r="T76" s="17">
        <v>1.3076923076923077</v>
      </c>
    </row>
    <row r="77" spans="2:20" ht="13.5" customHeight="1">
      <c r="B77" s="1"/>
      <c r="C77" s="16"/>
      <c r="D77" s="20"/>
      <c r="E77" s="20"/>
      <c r="F77" s="20"/>
      <c r="G77" s="20"/>
      <c r="K77" s="1" t="s">
        <v>64</v>
      </c>
      <c r="L77" s="17">
        <v>17</v>
      </c>
      <c r="M77" s="18">
        <v>10</v>
      </c>
      <c r="N77" s="18">
        <v>6</v>
      </c>
      <c r="O77" s="18">
        <v>4</v>
      </c>
      <c r="R77" s="18">
        <v>16</v>
      </c>
      <c r="S77" s="18">
        <v>14</v>
      </c>
      <c r="T77" s="17">
        <v>1.1428571428571428</v>
      </c>
    </row>
    <row r="78" spans="2:20" ht="13.5" customHeight="1">
      <c r="B78" s="1"/>
      <c r="C78" s="16"/>
      <c r="D78" s="20"/>
      <c r="E78" s="20"/>
      <c r="F78" s="20"/>
      <c r="G78" s="20"/>
      <c r="K78" s="1" t="s">
        <v>58</v>
      </c>
      <c r="L78" s="17">
        <v>15</v>
      </c>
      <c r="M78" s="18">
        <v>10</v>
      </c>
      <c r="N78" s="18">
        <v>5</v>
      </c>
      <c r="O78" s="18">
        <v>5</v>
      </c>
      <c r="R78" s="18">
        <v>15</v>
      </c>
      <c r="S78" s="18">
        <v>15</v>
      </c>
      <c r="T78" s="17">
        <v>1</v>
      </c>
    </row>
    <row r="79" spans="2:20" ht="13.5" customHeight="1">
      <c r="B79" s="1"/>
      <c r="C79" s="16"/>
      <c r="D79" s="20"/>
      <c r="E79" s="20"/>
      <c r="F79" s="20"/>
      <c r="G79" s="20"/>
      <c r="K79" s="1" t="s">
        <v>60</v>
      </c>
      <c r="L79" s="17">
        <v>9</v>
      </c>
      <c r="M79" s="18">
        <v>10</v>
      </c>
      <c r="N79" s="18">
        <v>2</v>
      </c>
      <c r="O79" s="18">
        <v>8</v>
      </c>
      <c r="R79" s="18">
        <v>12</v>
      </c>
      <c r="S79" s="18">
        <v>18</v>
      </c>
      <c r="T79" s="17">
        <v>0.6666666666666666</v>
      </c>
    </row>
    <row r="80" spans="2:20" ht="13.5" customHeight="1">
      <c r="B80" s="1"/>
      <c r="C80" s="16"/>
      <c r="D80" s="20"/>
      <c r="E80" s="20"/>
      <c r="F80" s="20"/>
      <c r="G80" s="20"/>
      <c r="K80" s="1" t="s">
        <v>48</v>
      </c>
      <c r="L80" s="17">
        <v>1</v>
      </c>
      <c r="M80" s="18">
        <v>10</v>
      </c>
      <c r="N80" s="18">
        <v>0</v>
      </c>
      <c r="O80" s="18">
        <v>10</v>
      </c>
      <c r="R80" s="18">
        <v>2</v>
      </c>
      <c r="S80" s="18">
        <v>28</v>
      </c>
      <c r="T80" s="17">
        <v>0.07142857142857142</v>
      </c>
    </row>
    <row r="81" spans="2:19" ht="13.5" customHeight="1">
      <c r="B81" s="1"/>
      <c r="C81" s="16"/>
      <c r="D81" s="20"/>
      <c r="E81" s="20"/>
      <c r="F81" s="20"/>
      <c r="G81" s="20"/>
      <c r="M81" s="1"/>
      <c r="N81" s="1"/>
      <c r="O81" s="1"/>
      <c r="P81" s="1"/>
      <c r="Q81" s="1"/>
      <c r="R81" s="1"/>
      <c r="S81" s="1"/>
    </row>
    <row r="82" spans="2:19" ht="13.5" customHeight="1" hidden="1">
      <c r="B82" s="1"/>
      <c r="C82" s="16"/>
      <c r="D82" s="20"/>
      <c r="E82" s="20"/>
      <c r="F82" s="20"/>
      <c r="G82" s="20"/>
      <c r="K82" s="33" t="s">
        <v>38</v>
      </c>
      <c r="M82" s="1"/>
      <c r="N82" s="1"/>
      <c r="O82" s="1"/>
      <c r="P82" s="1"/>
      <c r="Q82" s="1"/>
      <c r="R82" s="1"/>
      <c r="S82" s="1"/>
    </row>
    <row r="83" spans="3:23" ht="13.5" customHeight="1" hidden="1">
      <c r="C83" s="16" t="s">
        <v>30</v>
      </c>
      <c r="D83" s="18"/>
      <c r="E83" s="18"/>
      <c r="F83" s="18"/>
      <c r="G83" s="18"/>
      <c r="K83" s="21" t="s">
        <v>5</v>
      </c>
      <c r="L83" s="22" t="s">
        <v>6</v>
      </c>
      <c r="M83" s="22" t="s">
        <v>7</v>
      </c>
      <c r="N83" s="22" t="s">
        <v>8</v>
      </c>
      <c r="O83" s="22" t="s">
        <v>9</v>
      </c>
      <c r="P83" s="22"/>
      <c r="Q83" s="22"/>
      <c r="R83" s="22" t="s">
        <v>10</v>
      </c>
      <c r="S83" s="22" t="s">
        <v>11</v>
      </c>
      <c r="T83" s="22" t="s">
        <v>12</v>
      </c>
      <c r="U83" s="82"/>
      <c r="V83" s="82"/>
      <c r="W83" s="82"/>
    </row>
    <row r="84" spans="11:23" ht="13.5" customHeight="1" hidden="1">
      <c r="K84" s="67" t="str">
        <f>+$I$18</f>
        <v>VOLLEY CRESCENTINO</v>
      </c>
      <c r="L84" s="58">
        <f>+$AB$30+$AC$33+$AB$37+$AC$42+$AC$50+$AB$53+$AC$57+$AB$62+$AB$27+$AC$47</f>
        <v>1</v>
      </c>
      <c r="M84" s="58">
        <f>+$AD$27+$AD$30+$AD$33+$AD$37+$AD$42+$AD$47+$AD$50+$AD$53+$AD$57+$AD$62</f>
        <v>10</v>
      </c>
      <c r="N84" s="58">
        <f>+$AF$30+$AG$33+$AF$37+$AG$42+$AG$50+$AF$53+$AG$57+$AF$62+$AF$27+$AG$47</f>
        <v>0</v>
      </c>
      <c r="O84" s="58">
        <f>+$AG$30+$AF$33+$AG$37+$AF$42+$AF$50+$AG$53+$AF$57+$AG$62+$AG$27+$AF$47</f>
        <v>10</v>
      </c>
      <c r="P84" s="58"/>
      <c r="Q84" s="58"/>
      <c r="R84" s="58">
        <f>+$M$30+$N$33+$M$37+$N$42+$N$50+$M$53+$N$57+$M$62+$M$27+$N$47</f>
        <v>2</v>
      </c>
      <c r="S84" s="58">
        <f>+$N$30+$M$33+$N$37+$M$42+$M$50+$N$53+$M$57+$N$62+$M$47+$N$27</f>
        <v>28</v>
      </c>
      <c r="T84" s="59">
        <f>$AJ$18/$AK$18</f>
        <v>0.07142857142857142</v>
      </c>
      <c r="U84" s="83"/>
      <c r="V84" s="82"/>
      <c r="W84" s="82"/>
    </row>
    <row r="85" spans="11:23" ht="13.5" customHeight="1" hidden="1">
      <c r="K85" s="67" t="str">
        <f>+$I$19</f>
        <v>LASALLIANO S.GIULIA</v>
      </c>
      <c r="L85" s="59">
        <f>+$AB$25+$AC$30+$AB$38+$AC$41+$AC$45+$AB$50+$AC$58+$AB$61+$AB$35+$AC$55</f>
        <v>29</v>
      </c>
      <c r="M85" s="59">
        <f>+$AD$25+$AD$30+$AD$35+$AD$38+$AD$41+$AD$45+$AD$50+$AD$55+$AD$58+$AD$61</f>
        <v>10</v>
      </c>
      <c r="N85" s="59">
        <f>+$AF$25+$AG$30+$AF$38+$AG$41+$AG$45+$AF$50+$AG$58+$AF$61+$AF$35+$AG$55</f>
        <v>10</v>
      </c>
      <c r="O85" s="59">
        <f>+$AG$25+$AF$30+$AG$38+$AF$41+$AF$45+$AG$50+$AF$58+$AG$61+$AG$35+$AF$55</f>
        <v>0</v>
      </c>
      <c r="P85" s="59"/>
      <c r="Q85" s="59"/>
      <c r="R85" s="59">
        <f>+$M$25+$N$30+$M$38+$N$41+$N$45+$M$50+$N$58+$M$61+$M$35+$N$55</f>
        <v>28</v>
      </c>
      <c r="S85" s="59">
        <f>+$N$25+$M$30+$N$38+$M$41+$M$45+$N$50+$M$58+$N$61+$N$35+$M$55</f>
        <v>2</v>
      </c>
      <c r="T85" s="59">
        <f>$AJ$19/$AK$19</f>
        <v>14</v>
      </c>
      <c r="U85" s="83"/>
      <c r="V85" s="82"/>
      <c r="W85" s="82"/>
    </row>
    <row r="86" spans="11:23" ht="13.5" customHeight="1" hidden="1">
      <c r="K86" s="67" t="str">
        <f>+$I$20</f>
        <v>MAPPANO VOLLEY</v>
      </c>
      <c r="L86" s="59">
        <f>+$AB$26+$AC$29+$AB$33+$AC$38+$AC$46+$AB$49+$AC$53+$AB$58+$AB$43+$AC$63</f>
        <v>15</v>
      </c>
      <c r="M86" s="59">
        <f>+$AD$26+$AD$29+$AD$33+$AD$38+$AD$43+$AD$46+$AD$49+$AD$53+$AD$58+$AD$63</f>
        <v>10</v>
      </c>
      <c r="N86" s="59">
        <f>+$AF$26+$AG$29+$AF$33+$AG$38+$AG$46+$AF$49+$AG$53+$AF$58+$AF$43+$AG$63</f>
        <v>5</v>
      </c>
      <c r="O86" s="59">
        <f>+$AG$26+$AF$29+$AG$33+$AF$38+$AF$46+$AG$49+$AF$53+$AG$58+$AG$43+$AF$63</f>
        <v>5</v>
      </c>
      <c r="P86" s="59"/>
      <c r="Q86" s="59"/>
      <c r="R86" s="59">
        <f>+$M$26+$N$29+$M$33+$N$38+$N$46+$M$49+$N$53+$M$58+$M$43+$N$63</f>
        <v>15</v>
      </c>
      <c r="S86" s="59">
        <f>+$N$26+$M$29+$N$33+$M$38+$M$46+$N$49+$M$53+$N$58+$N$43+$M$63</f>
        <v>15</v>
      </c>
      <c r="T86" s="59">
        <f>$AJ$20/$AK$20</f>
        <v>1</v>
      </c>
      <c r="U86" s="83"/>
      <c r="V86" s="82"/>
      <c r="W86" s="82"/>
    </row>
    <row r="87" spans="11:23" ht="13.5" customHeight="1" hidden="1">
      <c r="K87" s="67" t="str">
        <f>+$I$21</f>
        <v>ALTO CANAVESE VOLLEY</v>
      </c>
      <c r="L87" s="59">
        <f>+$AC$26+$AB$34+$AC$37+$AB$41+$AB$46+$AC$54+$AC$61+$AC$31+$AB$51+$AB$57</f>
        <v>9</v>
      </c>
      <c r="M87" s="59">
        <f>+$AD$26+$AD$31+$AD$34+$AD$37+$AD$41+$AD$46+$AD$51+$AD$54+$AD$57+$AD$61</f>
        <v>10</v>
      </c>
      <c r="N87" s="59">
        <f>+$AG$26+$AF$34+$AG$37+$AF$41+$AF$46+$AG$54+$AG$61+$AG$31+$AF$51+$AF$57</f>
        <v>2</v>
      </c>
      <c r="O87" s="59">
        <f>+$AF$26+$AG$34+$AF$37+$AG$41+$AG$46+$AF$54+$AF$61+$AF$31+$AG$51+$AG$57</f>
        <v>8</v>
      </c>
      <c r="P87" s="59"/>
      <c r="Q87" s="59"/>
      <c r="R87" s="59">
        <f>+$N$26+$M$34+$N$37+$M$41+$M$46+$N$54+$N$61+$N$31+$M$51+$M$57</f>
        <v>12</v>
      </c>
      <c r="S87" s="59">
        <f>+$M$26+$N$34+$M$37+$N$41+$N$46+$M$54+$M$61+$M$31+$N$51+$N$57</f>
        <v>18</v>
      </c>
      <c r="T87" s="59">
        <f>$AJ$21/$AK$21</f>
        <v>0.6666666666666666</v>
      </c>
      <c r="U87" s="83"/>
      <c r="V87" s="82"/>
      <c r="W87" s="82"/>
    </row>
    <row r="88" spans="10:23" ht="13.5" customHeight="1" hidden="1">
      <c r="J88" s="17"/>
      <c r="K88" s="67" t="str">
        <f>+$I$22</f>
        <v>SETTIMO PALLAVOLO</v>
      </c>
      <c r="L88" s="59">
        <f>+$AC$25+$AB$29+$AC$34+$AB$42+$AB$45+$AC$49+$AB$54+$AC$62+$AC$39+$AB$59</f>
        <v>17</v>
      </c>
      <c r="M88" s="59">
        <f>+$AD$25+$AD$29+$AD$34+$AD$39+$AD$42+$AD$45+$AD$49+$AD$54+$AD$59+$AD$62</f>
        <v>10</v>
      </c>
      <c r="N88" s="59">
        <f>+$AG$25+$AF$29+$AG$34+$AF$42+$AF$45+$AG$49+$AF$54+$AG$62+$AG$39+$AF$59</f>
        <v>6</v>
      </c>
      <c r="O88" s="59">
        <f>+$AF$25+$AG$29+$AF$34+$AG$42+$AG$45+$AF$49+$AG$54+$AF$62+$AF$39+$AG$59</f>
        <v>4</v>
      </c>
      <c r="P88" s="59"/>
      <c r="Q88" s="59"/>
      <c r="R88" s="59">
        <f>+$N$25+$M$29+$N$34+$M$42+$M$45+$N$49+$M$54+$N$62+$N$39+$M$59</f>
        <v>16</v>
      </c>
      <c r="S88" s="59">
        <f>+$M$25+$N$29+$M$34+$N$42+$N$45+$M$49+$N$54+$M$62+$M$39+$N$59</f>
        <v>14</v>
      </c>
      <c r="T88" s="59">
        <f>$AJ$22/$AK$22</f>
        <v>1.1428571428571428</v>
      </c>
      <c r="U88" s="83"/>
      <c r="V88" s="82"/>
      <c r="W88" s="82"/>
    </row>
    <row r="89" spans="10:23" ht="13.5" customHeight="1" hidden="1">
      <c r="J89" s="17"/>
      <c r="K89" s="67" t="str">
        <f>+$I$23</f>
        <v>ALLOTREB</v>
      </c>
      <c r="L89" s="59">
        <f>+$AC$27+$AB$31+$AC$35+$AB$39+$AC$43+$AB$47+$AC$51+$AB$55+$AC$59+$AB$63</f>
        <v>19</v>
      </c>
      <c r="M89" s="59">
        <f>+$AD$27+$AD$31+$AD$35+$AD$39+$AD$43+$AD$47+$AD$51+$AD$55+$AD$59+$AD$63</f>
        <v>10</v>
      </c>
      <c r="N89" s="59">
        <f>+$AG$27+$AF$31+$AG$35+$AF$39+$AG$43+$AF$47+$AG$51+$AF$55+$AG$59+$AF$63</f>
        <v>7</v>
      </c>
      <c r="O89" s="59">
        <f>+$AF$27+$AG$31+$AF$35+$AG$39+$AF$43+$AG$47+$AF$51+$AG$55+$AF$59+$AG$63</f>
        <v>3</v>
      </c>
      <c r="P89" s="59"/>
      <c r="Q89" s="59"/>
      <c r="R89" s="59">
        <f>+$N$27+$M$31+$N$35+$M$39+$N$43+$M$47+$N$51+$M$55+$N$59+$M$63</f>
        <v>17</v>
      </c>
      <c r="S89" s="59">
        <f>+$M$27+$N$31+$M$35+$N$39+$M$43+$N$47+$M$51+$N$55+$M$59+$N$63</f>
        <v>13</v>
      </c>
      <c r="T89" s="59">
        <f>+$AJ$23/$AK$23</f>
        <v>1.3076923076923077</v>
      </c>
      <c r="U89" s="83"/>
      <c r="V89" s="82"/>
      <c r="W89" s="82"/>
    </row>
    <row r="90" spans="10:12" ht="13.5" customHeight="1">
      <c r="J90" s="17"/>
      <c r="K90" s="17"/>
      <c r="L90" s="17"/>
    </row>
    <row r="91" spans="10:12" ht="13.5" customHeight="1">
      <c r="J91" s="17"/>
      <c r="K91" s="17"/>
      <c r="L91" s="17"/>
    </row>
    <row r="92" spans="10:19" ht="13.5" customHeight="1">
      <c r="J92" s="17"/>
      <c r="M92" s="1"/>
      <c r="N92" s="1"/>
      <c r="O92" s="1"/>
      <c r="P92" s="1"/>
      <c r="Q92" s="1"/>
      <c r="R92" s="1"/>
      <c r="S92" s="1"/>
    </row>
    <row r="93" spans="3:19" ht="13.5" customHeight="1">
      <c r="C93" s="1"/>
      <c r="J93" s="17"/>
      <c r="M93" s="1"/>
      <c r="N93" s="1"/>
      <c r="O93" s="1"/>
      <c r="P93" s="1"/>
      <c r="Q93" s="1"/>
      <c r="R93" s="1"/>
      <c r="S93" s="1"/>
    </row>
    <row r="94" spans="13:19" ht="13.5" customHeight="1">
      <c r="M94" s="1"/>
      <c r="N94" s="1"/>
      <c r="O94" s="1"/>
      <c r="P94" s="1"/>
      <c r="Q94" s="1"/>
      <c r="R94" s="1"/>
      <c r="S94" s="1"/>
    </row>
    <row r="95" spans="13:19" ht="13.5" customHeight="1">
      <c r="M95" s="1"/>
      <c r="N95" s="1"/>
      <c r="O95" s="1"/>
      <c r="P95" s="1"/>
      <c r="Q95" s="1"/>
      <c r="R95" s="1"/>
      <c r="S95" s="1"/>
    </row>
    <row r="96" spans="13:19" ht="13.5" customHeight="1">
      <c r="M96" s="1"/>
      <c r="N96" s="1"/>
      <c r="O96" s="1"/>
      <c r="P96" s="1"/>
      <c r="Q96" s="1"/>
      <c r="R96" s="1"/>
      <c r="S96" s="1"/>
    </row>
    <row r="97" spans="13:19" ht="13.5" customHeight="1">
      <c r="M97" s="1"/>
      <c r="N97" s="1"/>
      <c r="O97" s="1"/>
      <c r="P97" s="1"/>
      <c r="Q97" s="1"/>
      <c r="R97" s="1"/>
      <c r="S97" s="1"/>
    </row>
    <row r="98" spans="13:19" ht="13.5" customHeight="1">
      <c r="M98" s="1"/>
      <c r="N98" s="1"/>
      <c r="O98" s="1"/>
      <c r="P98" s="1"/>
      <c r="Q98" s="1"/>
      <c r="R98" s="1"/>
      <c r="S98" s="1"/>
    </row>
    <row r="99" ht="13.5" customHeight="1"/>
  </sheetData>
  <sheetProtection/>
  <mergeCells count="63">
    <mergeCell ref="O56:P56"/>
    <mergeCell ref="M52:N52"/>
    <mergeCell ref="O52:P52"/>
    <mergeCell ref="M48:N48"/>
    <mergeCell ref="Q60:R60"/>
    <mergeCell ref="S60:T60"/>
    <mergeCell ref="U60:V60"/>
    <mergeCell ref="W60:X60"/>
    <mergeCell ref="I11:N11"/>
    <mergeCell ref="I16:O16"/>
    <mergeCell ref="I14:N14"/>
    <mergeCell ref="M60:N60"/>
    <mergeCell ref="O60:P60"/>
    <mergeCell ref="M56:N56"/>
    <mergeCell ref="M36:N36"/>
    <mergeCell ref="O36:P36"/>
    <mergeCell ref="M32:N32"/>
    <mergeCell ref="O32:P32"/>
    <mergeCell ref="U48:V48"/>
    <mergeCell ref="Q52:R52"/>
    <mergeCell ref="S52:T52"/>
    <mergeCell ref="U52:V52"/>
    <mergeCell ref="M44:N44"/>
    <mergeCell ref="O44:P44"/>
    <mergeCell ref="Q44:R44"/>
    <mergeCell ref="S44:T44"/>
    <mergeCell ref="W52:X52"/>
    <mergeCell ref="Q56:R56"/>
    <mergeCell ref="S56:T56"/>
    <mergeCell ref="U56:V56"/>
    <mergeCell ref="W56:X56"/>
    <mergeCell ref="W48:X48"/>
    <mergeCell ref="U44:V44"/>
    <mergeCell ref="W44:X44"/>
    <mergeCell ref="O48:P48"/>
    <mergeCell ref="Q48:R48"/>
    <mergeCell ref="S48:T48"/>
    <mergeCell ref="Q36:R36"/>
    <mergeCell ref="S36:T36"/>
    <mergeCell ref="U36:V36"/>
    <mergeCell ref="W36:X36"/>
    <mergeCell ref="M40:N40"/>
    <mergeCell ref="O40:P40"/>
    <mergeCell ref="Q40:R40"/>
    <mergeCell ref="S40:T40"/>
    <mergeCell ref="U40:V40"/>
    <mergeCell ref="W40:X40"/>
    <mergeCell ref="U32:V32"/>
    <mergeCell ref="W32:X32"/>
    <mergeCell ref="U28:V28"/>
    <mergeCell ref="W28:X28"/>
    <mergeCell ref="M28:N28"/>
    <mergeCell ref="O28:P28"/>
    <mergeCell ref="Q28:R28"/>
    <mergeCell ref="S28:T28"/>
    <mergeCell ref="Q32:R32"/>
    <mergeCell ref="S32:T32"/>
    <mergeCell ref="M24:N24"/>
    <mergeCell ref="O24:P24"/>
    <mergeCell ref="Q24:R24"/>
    <mergeCell ref="S24:T24"/>
    <mergeCell ref="U24:V24"/>
    <mergeCell ref="W24:X24"/>
  </mergeCells>
  <printOptions/>
  <pageMargins left="0.3937007874015748" right="0.3937007874015748" top="0.1968503937007874" bottom="0.1968503937007874" header="0.5" footer="0.5"/>
  <pageSetup horizontalDpi="180" verticalDpi="180" orientation="landscape" paperSize="9" r:id="rId2"/>
  <rowBreaks count="1" manualBreakCount="1">
    <brk id="47" min="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 </cp:lastModifiedBy>
  <cp:lastPrinted>2010-11-05T13:02:38Z</cp:lastPrinted>
  <dcterms:created xsi:type="dcterms:W3CDTF">1999-01-18T17:48:03Z</dcterms:created>
  <dcterms:modified xsi:type="dcterms:W3CDTF">2011-02-14T15:50:45Z</dcterms:modified>
  <cp:category/>
  <cp:version/>
  <cp:contentType/>
  <cp:contentStatus/>
</cp:coreProperties>
</file>